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rvey" sheetId="1" r:id="rId4"/>
    <sheet state="visible" name="choices" sheetId="2" r:id="rId5"/>
    <sheet state="visible" name="settings" sheetId="3" r:id="rId6"/>
  </sheets>
  <definedNames>
    <definedName hidden="1" localSheetId="1" name="_xlnm._FilterDatabase">choices!$A$1:$T$167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N5">
      <text>
        <t xml:space="preserve">"concat(
  format-date(once(today()), '%Y'),
  'q',
  int((int(format-date(once(today()), '%m')) + 2) div 3)
)
"</t>
      </text>
    </comment>
    <comment authorId="0" ref="K76">
      <text>
        <t xml:space="preserve">selected(username, ${username}) and selected(places0, ${q2_place0}) and selected(priority, ${select_task_priority}) and completed = 'FALSE'
selected(username, ${username}) and 
selected(places0, ${q2_place0}) and 
completed = 'FALSE' and 
(${select_task_priority} = '' or selected(priority, ${select_task_priority}))
"selected(username, ${username}) and 
selected(places0, ${q2_place0}) and 
selected(quarter, ${calc_current_quarter}) and
completed = 'FALSE' and
(${select_task_priority} = '' or selected(priority, ${select_task_priority}))
"
</t>
      </text>
    </comment>
    <comment authorId="0" ref="K82">
      <text>
        <t xml:space="preserve">selected(username, ${username}) and selected(places0, ${q2_place0}) and selected(priority, ${select_task_priority}) and completed = 'FALSE'</t>
      </text>
    </comment>
  </commentList>
</comments>
</file>

<file path=xl/sharedStrings.xml><?xml version="1.0" encoding="utf-8"?>
<sst xmlns="http://schemas.openxmlformats.org/spreadsheetml/2006/main" count="966" uniqueCount="557">
  <si>
    <t>type</t>
  </si>
  <si>
    <t>name</t>
  </si>
  <si>
    <t>label::English (en)</t>
  </si>
  <si>
    <t>label::Français (fr)</t>
  </si>
  <si>
    <t>label::Konyanka (mku)</t>
  </si>
  <si>
    <t>audio::Konyanka (mku)</t>
  </si>
  <si>
    <t>relevant</t>
  </si>
  <si>
    <t>hint</t>
  </si>
  <si>
    <t>appearance</t>
  </si>
  <si>
    <t>choice_filter</t>
  </si>
  <si>
    <t>parameters</t>
  </si>
  <si>
    <t>default</t>
  </si>
  <si>
    <t>calculation</t>
  </si>
  <si>
    <t>required</t>
  </si>
  <si>
    <t>constraint</t>
  </si>
  <si>
    <t>readonly</t>
  </si>
  <si>
    <t>repeat_count</t>
  </si>
  <si>
    <t>trigger</t>
  </si>
  <si>
    <t>username</t>
  </si>
  <si>
    <t>select_one languages</t>
  </si>
  <si>
    <t>s_language</t>
  </si>
  <si>
    <t>hidden</t>
  </si>
  <si>
    <t>${s_sheet}</t>
  </si>
  <si>
    <t>text</t>
  </si>
  <si>
    <t>language</t>
  </si>
  <si>
    <t>jr:choice-name(0,'${s_language}')</t>
  </si>
  <si>
    <t>calculate</t>
  </si>
  <si>
    <t>c_current_quarter</t>
  </si>
  <si>
    <t xml:space="preserve">concat(
  format-date(today(), '%Y'),
  'q',
  int((int(format-date(today(), '%m')) + 2) div 3)
)
</t>
  </si>
  <si>
    <t>select_one sheet</t>
  </si>
  <si>
    <t>s_sheet</t>
  </si>
  <si>
    <t>What do you want to view??
${c_current_quarter}</t>
  </si>
  <si>
    <t>Que veux-tu voir ???</t>
  </si>
  <si>
    <t>Sébé su mindé??   🗒️ ❔</t>
  </si>
  <si>
    <t>q_survey_type.mp3</t>
  </si>
  <si>
    <t>quick</t>
  </si>
  <si>
    <t>begin repeat</t>
  </si>
  <si>
    <t>r_t</t>
  </si>
  <si>
    <t>${s_sheet}='timesheet'</t>
  </si>
  <si>
    <t>field-list</t>
  </si>
  <si>
    <t>select_multiple who</t>
  </si>
  <si>
    <t>who_works</t>
  </si>
  <si>
    <t>Who is this for?</t>
  </si>
  <si>
    <t># 👨🏿‍🤝‍👨🏾 ❔</t>
  </si>
  <si>
    <t>horizontal</t>
  </si>
  <si>
    <t>me</t>
  </si>
  <si>
    <t>yes</t>
  </si>
  <si>
    <t>integer</t>
  </si>
  <si>
    <t>workers_adult_qty</t>
  </si>
  <si>
    <t>How many OTHER adult workers NOT INCLUDING you?</t>
  </si>
  <si>
    <t>selected(${who_works}, 'adults')</t>
  </si>
  <si>
    <t>Cannot be less than 1</t>
  </si>
  <si>
    <t>counter</t>
  </si>
  <si>
    <t>.&gt;0</t>
  </si>
  <si>
    <t>workers_adult_GNF_total</t>
  </si>
  <si>
    <t>How much GNF Total did you give adult workers?</t>
  </si>
  <si>
    <t># 👨🏿‍🤝‍👨🏾💶</t>
  </si>
  <si>
    <t>q_workers_adult_money.mp3</t>
  </si>
  <si>
    <t>workers_child_qty</t>
  </si>
  <si>
    <t>How many child workers?</t>
  </si>
  <si>
    <t># 🔢 🧑‍🧑‍🧒‍🧒 ❔</t>
  </si>
  <si>
    <t>selected(${who_works}, 'children')</t>
  </si>
  <si>
    <t>workers_child_GNF_total</t>
  </si>
  <si>
    <t>How much GNF Total did you give child workers?</t>
  </si>
  <si>
    <t># 🚸 👨‍👦‍👦 💶</t>
  </si>
  <si>
    <t>q_workers_child_money.mp3</t>
  </si>
  <si>
    <t>datetime</t>
  </si>
  <si>
    <t>time_start</t>
  </si>
  <si>
    <t>Start Time</t>
  </si>
  <si>
    <t>Heure Commencé</t>
  </si>
  <si>
    <t xml:space="preserve">Ka damina waté 🕛 </t>
  </si>
  <si>
    <t>if(${r_t}[position() = position(current()/..) - 1]/time_end='',now(),${r_t}[position() = position(current()/..) - 1]/time_end)</t>
  </si>
  <si>
    <t>decimal-date-time(.)&lt;=decimal-date-time(now())</t>
  </si>
  <si>
    <t>time_end</t>
  </si>
  <si>
    <t>End Time</t>
  </si>
  <si>
    <t>Heure Terminé</t>
  </si>
  <si>
    <t>Ka gbang waté 🕛</t>
  </si>
  <si>
    <t>decimal-date-time(.)&lt;=decimal-date-time(now()) and decimal-date-time(.)&gt;decimal-date-time(${time_start})</t>
  </si>
  <si>
    <t>c_me_mhrs</t>
  </si>
  <si>
    <t>selected(${who_works}, 'me')</t>
  </si>
  <si>
    <t>round(if(selected(${who_works}, 'me'),1,0)*${c_hours_total_dec},2)</t>
  </si>
  <si>
    <t>c_workers_adult_mhrs</t>
  </si>
  <si>
    <t>round(${workers_adult_qty} * ${c_hours_total_dec},2)</t>
  </si>
  <si>
    <t>c_workers_child_mhrs</t>
  </si>
  <si>
    <t>round(${workers_child_qty} * ${c_hours_total_dec},2)</t>
  </si>
  <si>
    <t>c_time_start</t>
  </si>
  <si>
    <t>format-date-time(${time_start},'%y-%m-%d %H:%M:%S')</t>
  </si>
  <si>
    <t>c_time_end</t>
  </si>
  <si>
    <t>format-date-time(${time_end},'%y-%m-%d %H:%M:%S')</t>
  </si>
  <si>
    <t>format-date-time(${time_start},'%M')</t>
  </si>
  <si>
    <t>format-date-time(${time_end},'%M')</t>
  </si>
  <si>
    <t>c_time_diff_min</t>
  </si>
  <si>
    <t>if(int(${c_time_end_min})&lt;int(${c_time_start_min}),(60+int(${c_time_end_min}))-int(${c_time_start_min}), int(${c_time_end_min})-int(${c_time_start_min}))</t>
  </si>
  <si>
    <t>format-date-time(${time_start},'%h')</t>
  </si>
  <si>
    <t>format-date-time(${time_end},'%h')</t>
  </si>
  <si>
    <t>c_time_diff_hrs</t>
  </si>
  <si>
    <t>if(int(${c_time_end_min})&lt;int(${c_time_start_min}),int(${c_time_end_hrs})-int(${c_time_start_hrs})-1,if(int(${c_time_end_hrs})&lt;int(${c_time_start_hrs}),(24+int(${c_time_end_hrs}))-int(${c_time_start_hrs}),int(${c_time_end_hrs})-int(${c_time_start_hrs})))</t>
  </si>
  <si>
    <t>c_time_diff_days</t>
  </si>
  <si>
    <t>round(decimal-date-time(${time_end}) - decimal-date-time(${time_start}))</t>
  </si>
  <si>
    <t>c_hours_total</t>
  </si>
  <si>
    <t>(decimal-date-time(${time_end}) - decimal-date-time(${time_start})) *24</t>
  </si>
  <si>
    <t>c_minutes_total</t>
  </si>
  <si>
    <t>round(60*${c_hours_total})</t>
  </si>
  <si>
    <t>c_hours_total_dec</t>
  </si>
  <si>
    <t>round(${c_minutes_total} div 60,3)</t>
  </si>
  <si>
    <t>c_minutes_total_disp</t>
  </si>
  <si>
    <t>int(${c_minutes_total})</t>
  </si>
  <si>
    <t>c_hours_disp</t>
  </si>
  <si>
    <t>int(${c_minutes_total} div 60)</t>
  </si>
  <si>
    <t>c_min_remainder</t>
  </si>
  <si>
    <t>${c_minutes_total} mod 60</t>
  </si>
  <si>
    <t>note</t>
  </si>
  <si>
    <t>note_c_time_spent</t>
  </si>
  <si>
    <t>${c_hours_disp} Hours
${c_min_remainder} Minutes</t>
  </si>
  <si>
    <t>note_test</t>
  </si>
  <si>
    <t>username is ${username}</t>
  </si>
  <si>
    <t>c_filter1</t>
  </si>
  <si>
    <t>if(${q_place3}='', 'perennial/annual is blank', 'perennial/annual response selected')</t>
  </si>
  <si>
    <t>note_filter1</t>
  </si>
  <si>
    <t>${c_filter1}</t>
  </si>
  <si>
    <t>select_one places1</t>
  </si>
  <si>
    <t>q_place1</t>
  </si>
  <si>
    <t>1 Select which place</t>
  </si>
  <si>
    <t>1 Choisissez un endroit</t>
  </si>
  <si>
    <t>1 Ka euro ta</t>
  </si>
  <si>
    <t>q_which_place.mp3</t>
  </si>
  <si>
    <t>no-buttons columns-3</t>
  </si>
  <si>
    <t xml:space="preserve">selected(username, ${username}) </t>
  </si>
  <si>
    <t>select_one places2</t>
  </si>
  <si>
    <t>q_place2</t>
  </si>
  <si>
    <t>2 Select which part</t>
  </si>
  <si>
    <t>2 Quelle partie?</t>
  </si>
  <si>
    <t>2 Fan su mindé</t>
  </si>
  <si>
    <t>q_which_part.mp3</t>
  </si>
  <si>
    <t>${q_place1}='scion_bank' or ${q_place1}='cashew' or ${q_place1}='expansion_1'</t>
  </si>
  <si>
    <t>select_one places3</t>
  </si>
  <si>
    <t>q_place3</t>
  </si>
  <si>
    <t>3 Select which thing</t>
  </si>
  <si>
    <t>3 Choisissez une chose</t>
  </si>
  <si>
    <t>3 Ka fin ta!</t>
  </si>
  <si>
    <t>q_which_thing.mp3</t>
  </si>
  <si>
    <t>${q_place2}='intercropping'</t>
  </si>
  <si>
    <t>${s_activity}!='grass_cut_interior'</t>
  </si>
  <si>
    <t>if(${s_activity}='grass_cut_interior', string-length(.)=0 , string-length(.)&gt;0)</t>
  </si>
  <si>
    <t>select_one shared</t>
  </si>
  <si>
    <t>s_shared</t>
  </si>
  <si>
    <t>Were you doing this by yourself?</t>
  </si>
  <si>
    <t xml:space="preserve">${username}='tyler' and (selected(${q_place1}, 'scion_bank') or 
selected(${q_place1}, 'cashew') or 
selected(${q_place1}, 'nursery') or 
selected(${q_place1}, 'mini_house') or 
selected(${q_place1}, 'construction') or 
selected(${q_place1}, 'area1') or 
selected(${q_place1}, 'cashew_shed') or 
selected(${q_place1}, 'all_land'))
</t>
  </si>
  <si>
    <t>select_one activity</t>
  </si>
  <si>
    <t>s_activity</t>
  </si>
  <si>
    <t>Select activity</t>
  </si>
  <si>
    <t>q_which_work.mp3</t>
  </si>
  <si>
    <t>selected(username, ${username}) and selected(places1, ${q_place1}) and 
(
    (${q_place3} != '' and selected(places3, ${q_place3}) and selected(places2, ${q_place2})) or 
    (${q_place2} != '' and selected(places2, ${q_place2}) and ${q_place3} = '') or 
    (${q_place2} = '' and ${q_place3} = '')
)</t>
  </si>
  <si>
    <t>select_multiple languages</t>
  </si>
  <si>
    <t>tour_lang</t>
  </si>
  <si>
    <t>What language(s) was the tour given in?</t>
  </si>
  <si>
    <t>${s_activity}="tours"</t>
  </si>
  <si>
    <t>qty_toured_expats</t>
  </si>
  <si>
    <t>How many expats (non-Guineans)?</t>
  </si>
  <si>
    <t>expat_nationality</t>
  </si>
  <si>
    <t>What is their nationality/ethnic background?</t>
  </si>
  <si>
    <t>${qty_toured_expats}&gt;0</t>
  </si>
  <si>
    <t>expat_domicile</t>
  </si>
  <si>
    <t>Where do they currently live?</t>
  </si>
  <si>
    <t>qty_toured_locals</t>
  </si>
  <si>
    <t>How many people from Beyla area?</t>
  </si>
  <si>
    <t>qty_toured_g</t>
  </si>
  <si>
    <t>How many people from other parts of Guinea?</t>
  </si>
  <si>
    <t>qty_toured</t>
  </si>
  <si>
    <t>${qty_toured_expats} + ${qty_toured_locals} + ${qty_toured_g}</t>
  </si>
  <si>
    <t>note_total_toured</t>
  </si>
  <si>
    <t>Total of ${qty_toured} people toured.</t>
  </si>
  <si>
    <t>select_one yes_no</t>
  </si>
  <si>
    <t>yes_no_detailed</t>
  </si>
  <si>
    <t>Additional Comments?</t>
  </si>
  <si>
    <t>Commentaires supplémentaires ?</t>
  </si>
  <si>
    <t>q_commentary.mp3</t>
  </si>
  <si>
    <t>no</t>
  </si>
  <si>
    <t>begin group</t>
  </si>
  <si>
    <t>g_comments</t>
  </si>
  <si>
    <t>${yes_no_detailed} = 'yes'</t>
  </si>
  <si>
    <t>text_detailed</t>
  </si>
  <si>
    <t>Text Comments</t>
  </si>
  <si>
    <t>Commentaires Texte</t>
  </si>
  <si>
    <t>audio</t>
  </si>
  <si>
    <t>audio_detailed</t>
  </si>
  <si>
    <t>Audio Comments 1</t>
  </si>
  <si>
    <t>Commentaires Audio 1</t>
  </si>
  <si>
    <t>commentary_audio.mp3</t>
  </si>
  <si>
    <t>audio_detailed2</t>
  </si>
  <si>
    <t>Photo Comments 2</t>
  </si>
  <si>
    <t>Commentaires Audio 2</t>
  </si>
  <si>
    <t>string-length(${audio_detailed})&gt;0</t>
  </si>
  <si>
    <t>video</t>
  </si>
  <si>
    <t>video_detailed</t>
  </si>
  <si>
    <t>Video Comments</t>
  </si>
  <si>
    <t>Commentaires Vidéo</t>
  </si>
  <si>
    <t>commentary_video.mp3</t>
  </si>
  <si>
    <t>photo</t>
  </si>
  <si>
    <t>photo_detailed</t>
  </si>
  <si>
    <t>Photo Comments 1</t>
  </si>
  <si>
    <t>Commentaires Photo 1</t>
  </si>
  <si>
    <t>commentary_photo.mp3</t>
  </si>
  <si>
    <t>max-pixels=1500</t>
  </si>
  <si>
    <t>photo_detailed2</t>
  </si>
  <si>
    <t>Commentaires Photo 2</t>
  </si>
  <si>
    <t>string-length(${photo_detailed})&gt;0</t>
  </si>
  <si>
    <t>photo_detailed3</t>
  </si>
  <si>
    <t>Photo Comments 3</t>
  </si>
  <si>
    <t>Commentaires Photo 3</t>
  </si>
  <si>
    <t>string-length(${photo_detailed2})&gt;0</t>
  </si>
  <si>
    <t>photo_detailed4</t>
  </si>
  <si>
    <t>Photo Comments 4</t>
  </si>
  <si>
    <t>Commentaires Photo 4</t>
  </si>
  <si>
    <t>string-length(${photo_detailed3})&gt;0</t>
  </si>
  <si>
    <t>photo_detailed5</t>
  </si>
  <si>
    <t>Photo Comments 5</t>
  </si>
  <si>
    <t>Commentaires Photo 5</t>
  </si>
  <si>
    <t>string-length(${photo_detailed4})&gt;0</t>
  </si>
  <si>
    <t>yes_no_flagged</t>
  </si>
  <si>
    <t>Flag this entry to check back later</t>
  </si>
  <si>
    <t>Marquez cette entrée pour revenir plus tard</t>
  </si>
  <si>
    <t>flag.mp3</t>
  </si>
  <si>
    <t>end group</t>
  </si>
  <si>
    <t>end repeat</t>
  </si>
  <si>
    <t>g_todo</t>
  </si>
  <si>
    <t>${s_sheet}='todo'</t>
  </si>
  <si>
    <t>q2_place0</t>
  </si>
  <si>
    <t>0 Select which place</t>
  </si>
  <si>
    <t>0 Choisissez un endroit</t>
  </si>
  <si>
    <t>0 Ka euro ta</t>
  </si>
  <si>
    <t>select_one task_priority</t>
  </si>
  <si>
    <t>s_task_priority</t>
  </si>
  <si>
    <t>Select Task Priority</t>
  </si>
  <si>
    <t>select_one task</t>
  </si>
  <si>
    <t>s_task</t>
  </si>
  <si>
    <t>7 These are your Total and Filtered To Do Tasks</t>
  </si>
  <si>
    <t>your_current_tasks.mp3</t>
  </si>
  <si>
    <t xml:space="preserve">selected(username, ${username}) and 
selected(places1, ${q2_place0}) and 
selected(quarter, ${c_current_quarter}) and
completed = 'FALSE' and
(${s_task_priority} = '' or selected(priority, ${s_task_priority}))
</t>
  </si>
  <si>
    <t>today()&gt;today()</t>
  </si>
  <si>
    <t>group_todo_future</t>
  </si>
  <si>
    <t>${s_sheet}='future'</t>
  </si>
  <si>
    <t>q3_place0</t>
  </si>
  <si>
    <t>select_one task_q</t>
  </si>
  <si>
    <t>s_task_q</t>
  </si>
  <si>
    <t>Select Quarter</t>
  </si>
  <si>
    <t xml:space="preserve">completed = 'FALSE' </t>
  </si>
  <si>
    <t>s_task_future</t>
  </si>
  <si>
    <t>2These are your Future To Do Tasks</t>
  </si>
  <si>
    <t>task_future.mp3</t>
  </si>
  <si>
    <t xml:space="preserve">selected(username, ${username}) and 
selected(places1, ${q3_place0}) and 
completed = 'FALSE' and 
(${s_task_q} = '' or selected(quarter, ${s_task_q}))
</t>
  </si>
  <si>
    <t>c_sum_me_mhrs_dec</t>
  </si>
  <si>
    <t>round(sum(${c_me_mhrs}),2)</t>
  </si>
  <si>
    <t>c_sum_adult_mhrs_dec</t>
  </si>
  <si>
    <t>round(sum(${c_workers_adult_mhrs}),2)</t>
  </si>
  <si>
    <t>c_sum_child_mhrs_dec</t>
  </si>
  <si>
    <t>round(sum(${c_workers_child_mhrs}),2)</t>
  </si>
  <si>
    <t>c_sum_adult_GNF</t>
  </si>
  <si>
    <t>round(sum(${workers_adult_GNF_total}) ,2)</t>
  </si>
  <si>
    <t>c_sum_child_GNF</t>
  </si>
  <si>
    <t>round(sum(${workers_child_GNF_total}) ,2)</t>
  </si>
  <si>
    <t>c_sum_total_GNF</t>
  </si>
  <si>
    <t>${c_sum_adult_GNF} + ${c_sum_child_GNF}</t>
  </si>
  <si>
    <t>note_sum_hrs</t>
  </si>
  <si>
    <t>Total Hours I Worked: ${c_sum_me_mhrs_dec}
Total Adult Man Hours Worked: ${c_sum_adult_mhrs_dec}
Total Child Man Hours Worked: ${c_sum_child_mhrs_dec}
Total GNF Given Adult: ${c_sum_adult_GNF}
Total GNF Given Child: ${c_sum_child_GNF}
Total GNF Given Total: ${c_sum_total_GNF}</t>
  </si>
  <si>
    <t>Total Hours Worked: ${c_sum_me_mhrs_dec}
Total Adult Man Hours Worked: ${c_sum_adult_mhrs_dec}
Total Child Man Hours Worked: ${c_sum_child_mhrs_dec}
Total GNF Given Adult: ${c_sum_adult_GNF}
Total GNF Given Child: ${c_sum_child_GNF}
Total GNF Given Total: ${c_sum_total_GNF}</t>
  </si>
  <si>
    <t>start</t>
  </si>
  <si>
    <t>end</t>
  </si>
  <si>
    <t>today</t>
  </si>
  <si>
    <t>deviceid</t>
  </si>
  <si>
    <t>list name</t>
  </si>
  <si>
    <t>image::English (en)</t>
  </si>
  <si>
    <t>image::Français (fr)</t>
  </si>
  <si>
    <t>image::Konyanka (mku)</t>
  </si>
  <si>
    <t>audio::English (en)</t>
  </si>
  <si>
    <t>audio::Français (fr)</t>
  </si>
  <si>
    <t>places1</t>
  </si>
  <si>
    <t>places2</t>
  </si>
  <si>
    <t>places3</t>
  </si>
  <si>
    <t>quarter</t>
  </si>
  <si>
    <t>order</t>
  </si>
  <si>
    <t>priority</t>
  </si>
  <si>
    <t>date_added</t>
  </si>
  <si>
    <t>completed</t>
  </si>
  <si>
    <t>languages</t>
  </si>
  <si>
    <t>en</t>
  </si>
  <si>
    <t>English</t>
  </si>
  <si>
    <t>Anglais</t>
  </si>
  <si>
    <t>Anglaiskan</t>
  </si>
  <si>
    <t>fr</t>
  </si>
  <si>
    <t>French</t>
  </si>
  <si>
    <t>Français</t>
  </si>
  <si>
    <t>Françaiskan</t>
  </si>
  <si>
    <t>mku</t>
  </si>
  <si>
    <t>Konyanka</t>
  </si>
  <si>
    <t>Konyanké</t>
  </si>
  <si>
    <t>Konyankakan</t>
  </si>
  <si>
    <t>yes_no</t>
  </si>
  <si>
    <t>Yes 👍</t>
  </si>
  <si>
    <t>Oui 👍</t>
  </si>
  <si>
    <t>👍</t>
  </si>
  <si>
    <t>No 👎</t>
  </si>
  <si>
    <t>Non 👎</t>
  </si>
  <si>
    <t>👎</t>
  </si>
  <si>
    <t>sheet</t>
  </si>
  <si>
    <t>timesheet</t>
  </si>
  <si>
    <t xml:space="preserve">Timesheet / Work Done </t>
  </si>
  <si>
    <t># ⌚</t>
  </si>
  <si>
    <t>todo</t>
  </si>
  <si>
    <t>Priorities / Work To Do (Current Quarter)</t>
  </si>
  <si>
    <t># ‼️</t>
  </si>
  <si>
    <t>future</t>
  </si>
  <si>
    <t>Future Work To Do</t>
  </si>
  <si>
    <t># 🗓️</t>
  </si>
  <si>
    <t>who</t>
  </si>
  <si>
    <t>Me</t>
  </si>
  <si>
    <t># 👨🏿‍🌾</t>
  </si>
  <si>
    <t>adults</t>
  </si>
  <si>
    <t>Adults</t>
  </si>
  <si>
    <t># 👨🏿‍🤝‍👨🏾</t>
  </si>
  <si>
    <t>children</t>
  </si>
  <si>
    <t>Children</t>
  </si>
  <si>
    <t>#  🚸 👨‍👦‍👦</t>
  </si>
  <si>
    <t>computer</t>
  </si>
  <si>
    <t>Computer</t>
  </si>
  <si>
    <t>tyler</t>
  </si>
  <si>
    <t>vap</t>
  </si>
  <si>
    <t>Value Added Products</t>
  </si>
  <si>
    <t>scion_bank</t>
  </si>
  <si>
    <t>Scion Bank</t>
  </si>
  <si>
    <t>scion_bank.jpg</t>
  </si>
  <si>
    <t>mamadi , tyler</t>
  </si>
  <si>
    <t>cashew</t>
  </si>
  <si>
    <t>Cashew Hill</t>
  </si>
  <si>
    <t>cashew_flowering.jpg</t>
  </si>
  <si>
    <t>nursery</t>
  </si>
  <si>
    <t>Nursery</t>
  </si>
  <si>
    <t>nursery.jpg</t>
  </si>
  <si>
    <t>mini_house</t>
  </si>
  <si>
    <t>Mini House</t>
  </si>
  <si>
    <t>construction</t>
  </si>
  <si>
    <t>New House Construction</t>
  </si>
  <si>
    <t>area1</t>
  </si>
  <si>
    <t>New Avocado Area</t>
  </si>
  <si>
    <t>new_avocado_area.jpg</t>
  </si>
  <si>
    <t>cashew_shed</t>
  </si>
  <si>
    <t>Cashew Shed</t>
  </si>
  <si>
    <t>all_land</t>
  </si>
  <si>
    <t>All Land</t>
  </si>
  <si>
    <t>admin</t>
  </si>
  <si>
    <t>Admin</t>
  </si>
  <si>
    <t>team_kon</t>
  </si>
  <si>
    <t>Team Kon</t>
  </si>
  <si>
    <t>wab</t>
  </si>
  <si>
    <t>WAB</t>
  </si>
  <si>
    <t>travel</t>
  </si>
  <si>
    <t>Travel</t>
  </si>
  <si>
    <t>ll</t>
  </si>
  <si>
    <t>LL</t>
  </si>
  <si>
    <t>market</t>
  </si>
  <si>
    <t>Market</t>
  </si>
  <si>
    <t>entire_area</t>
  </si>
  <si>
    <t>Entire Area</t>
  </si>
  <si>
    <t>trees</t>
  </si>
  <si>
    <t>Trees</t>
  </si>
  <si>
    <t>big_trees.jpg</t>
  </si>
  <si>
    <t>intercropping</t>
  </si>
  <si>
    <t>Intercropping</t>
  </si>
  <si>
    <t>intercropping.jpg</t>
  </si>
  <si>
    <t>perennials</t>
  </si>
  <si>
    <t>Perennials</t>
  </si>
  <si>
    <t>annuals</t>
  </si>
  <si>
    <t>Annuals</t>
  </si>
  <si>
    <t>annuals.jpg</t>
  </si>
  <si>
    <t>shared</t>
  </si>
  <si>
    <t>Yes</t>
  </si>
  <si>
    <t>No</t>
  </si>
  <si>
    <t>activity</t>
  </si>
  <si>
    <t>verify</t>
  </si>
  <si>
    <t>Verify</t>
  </si>
  <si>
    <t>water</t>
  </si>
  <si>
    <t>Water</t>
  </si>
  <si>
    <t>apply_fertilizer</t>
  </si>
  <si>
    <t>Apply Fertilizer/Compost</t>
  </si>
  <si>
    <t>mamadi</t>
  </si>
  <si>
    <t>prune</t>
  </si>
  <si>
    <t>Prune</t>
  </si>
  <si>
    <t>pest_control</t>
  </si>
  <si>
    <t>Bug/Pest Control</t>
  </si>
  <si>
    <t>graft</t>
  </si>
  <si>
    <t>Graft</t>
  </si>
  <si>
    <t>verify_others</t>
  </si>
  <si>
    <t>Verify Others</t>
  </si>
  <si>
    <t>survey</t>
  </si>
  <si>
    <t>Survey</t>
  </si>
  <si>
    <t>tag</t>
  </si>
  <si>
    <t>Tagging</t>
  </si>
  <si>
    <t>irrigation_install</t>
  </si>
  <si>
    <t>Plumbing/Irrigation Setup/Install</t>
  </si>
  <si>
    <t>irrigation_repair</t>
  </si>
  <si>
    <t>Plumbing/Irrigation Repair</t>
  </si>
  <si>
    <t>measuring</t>
  </si>
  <si>
    <t>Piquetage/Measuring</t>
  </si>
  <si>
    <t>make_shade</t>
  </si>
  <si>
    <t>Building Shade Structures</t>
  </si>
  <si>
    <t>fence_install</t>
  </si>
  <si>
    <t>Fence Setup (Digging Post Holes, Filling Compost, Planting Gliricidia/Agave, etc, Barbed Wire)</t>
  </si>
  <si>
    <t>fence_repair</t>
  </si>
  <si>
    <t>Fence Repair (Digging Post Holes, Planting Gliricidia, Barbed Wire)</t>
  </si>
  <si>
    <t>grass_cut_interior</t>
  </si>
  <si>
    <t>Grass Cutting Interior</t>
  </si>
  <si>
    <t>grass_cut_exterior</t>
  </si>
  <si>
    <t>Grass Cutting Exterior</t>
  </si>
  <si>
    <t>thin_shade</t>
  </si>
  <si>
    <t>Removing/Thinning Shade</t>
  </si>
  <si>
    <t>remove_debris</t>
  </si>
  <si>
    <t>Removing Cut Trees/Logs</t>
  </si>
  <si>
    <t>control_burn</t>
  </si>
  <si>
    <t>Control Burning</t>
  </si>
  <si>
    <t>dig_tree_holes</t>
  </si>
  <si>
    <t>Dig Tree Holes</t>
  </si>
  <si>
    <t>fill_tree_holes</t>
  </si>
  <si>
    <t>Fill Tree Holes</t>
  </si>
  <si>
    <t>move_trees</t>
  </si>
  <si>
    <t>Move Trees from Nursery to Holes</t>
  </si>
  <si>
    <t>plant_trees</t>
  </si>
  <si>
    <t>Plant Trees</t>
  </si>
  <si>
    <t>plant_perennials</t>
  </si>
  <si>
    <t>Plant Perennials (not trees)</t>
  </si>
  <si>
    <t>harvest</t>
  </si>
  <si>
    <t>Harvest</t>
  </si>
  <si>
    <t>top_working</t>
  </si>
  <si>
    <t>Top Working</t>
  </si>
  <si>
    <t>Tag Trees</t>
  </si>
  <si>
    <t>paint_white</t>
  </si>
  <si>
    <t>Paint Trees White</t>
  </si>
  <si>
    <t>graft_tape_wrap</t>
  </si>
  <si>
    <t>Wrap Trees w Graft Tape</t>
  </si>
  <si>
    <t>prep_soil</t>
  </si>
  <si>
    <t>Prepare Soil</t>
  </si>
  <si>
    <t>plant_annuals</t>
  </si>
  <si>
    <t>Plant Annuals</t>
  </si>
  <si>
    <t>acquire_soil</t>
  </si>
  <si>
    <t>Acquire Soil Materials (Rice Hulls, Chicken Manure, Rice Bags)</t>
  </si>
  <si>
    <t>acquire_containers</t>
  </si>
  <si>
    <t>Acquire Container Materials (Buckets/Planting Sacs)</t>
  </si>
  <si>
    <t>acquire_plants</t>
  </si>
  <si>
    <t>Acquire Plant Materials (Seeds, Cuttings, etc.)</t>
  </si>
  <si>
    <t>prep_buckets</t>
  </si>
  <si>
    <t>Prepare Buckets</t>
  </si>
  <si>
    <t>mix_soil</t>
  </si>
  <si>
    <t>Mix Soil/Compost</t>
  </si>
  <si>
    <t>fill_containers</t>
  </si>
  <si>
    <t>Fill Sacs/Buckets</t>
  </si>
  <si>
    <t>move_containers</t>
  </si>
  <si>
    <t>Move Sacs/Buckets</t>
  </si>
  <si>
    <t>plant_seeds_cuttings</t>
  </si>
  <si>
    <t>Plant Seeds/Cuttings</t>
  </si>
  <si>
    <t>change_containers</t>
  </si>
  <si>
    <t>Potting Up</t>
  </si>
  <si>
    <t>humidity_domes</t>
  </si>
  <si>
    <t>Put Bags Over Trees</t>
  </si>
  <si>
    <t>clean</t>
  </si>
  <si>
    <t>Clean</t>
  </si>
  <si>
    <t>organize</t>
  </si>
  <si>
    <t>Organize</t>
  </si>
  <si>
    <t>tool_handles</t>
  </si>
  <si>
    <t>Getting wooden handles</t>
  </si>
  <si>
    <t>tool_repair</t>
  </si>
  <si>
    <t>Repairing tools</t>
  </si>
  <si>
    <t>acquire_tools</t>
  </si>
  <si>
    <t>Acquiring tools</t>
  </si>
  <si>
    <t>bourne</t>
  </si>
  <si>
    <t>Check Bournes</t>
  </si>
  <si>
    <t>cow_business</t>
  </si>
  <si>
    <t>Cow Business</t>
  </si>
  <si>
    <t>unauthorized_land_use</t>
  </si>
  <si>
    <t>People Cutting Trees, Charcoal, etc.</t>
  </si>
  <si>
    <t>Move Brick Machine</t>
  </si>
  <si>
    <t>prepare_brick_machine</t>
  </si>
  <si>
    <t>Prepare Brick Machine (Grease, Change Molds, etc.)</t>
  </si>
  <si>
    <t>Make Bricks</t>
  </si>
  <si>
    <t>Test Bricks</t>
  </si>
  <si>
    <t>Move Bricks</t>
  </si>
  <si>
    <t>odk</t>
  </si>
  <si>
    <t>ODK/Farm Tracking</t>
  </si>
  <si>
    <t>farm_strategy</t>
  </si>
  <si>
    <t>Farm Strategy</t>
  </si>
  <si>
    <t>local_market_research</t>
  </si>
  <si>
    <t>Local Market Research</t>
  </si>
  <si>
    <t>local_market_selling</t>
  </si>
  <si>
    <t>Local Market Selling</t>
  </si>
  <si>
    <t>general</t>
  </si>
  <si>
    <t>General</t>
  </si>
  <si>
    <t>tours</t>
  </si>
  <si>
    <t>Giving Tour</t>
  </si>
  <si>
    <t xml:space="preserve">all_land , scion_bank , cashew , nursery </t>
  </si>
  <si>
    <t>smoothie</t>
  </si>
  <si>
    <t>Frozen/Chilled Smoothies</t>
  </si>
  <si>
    <t>dried_fruit</t>
  </si>
  <si>
    <t>Dehydrated/Dried Fruit</t>
  </si>
  <si>
    <t>jam</t>
  </si>
  <si>
    <t>Fruit Jams</t>
  </si>
  <si>
    <t>soap</t>
  </si>
  <si>
    <t>Soap</t>
  </si>
  <si>
    <t>moringa_powder</t>
  </si>
  <si>
    <t>Moringa Powder</t>
  </si>
  <si>
    <t>moringa_oil</t>
  </si>
  <si>
    <t>Moringa Oil</t>
  </si>
  <si>
    <t>cough_drops</t>
  </si>
  <si>
    <t>Cough Drops</t>
  </si>
  <si>
    <t>seeds</t>
  </si>
  <si>
    <t>Tropical Fruit Seeds</t>
  </si>
  <si>
    <t>rcn</t>
  </si>
  <si>
    <t>Raw Cashew Nuts (RCN)</t>
  </si>
  <si>
    <t>lip_balm</t>
  </si>
  <si>
    <t>Lip Balm</t>
  </si>
  <si>
    <t>bee_products</t>
  </si>
  <si>
    <t>Bee Products</t>
  </si>
  <si>
    <t>fish</t>
  </si>
  <si>
    <t>Fish (Tilapia/Catfish)</t>
  </si>
  <si>
    <t>sheep</t>
  </si>
  <si>
    <t>Sheep</t>
  </si>
  <si>
    <t>task_priority</t>
  </si>
  <si>
    <t>1st.mp3</t>
  </si>
  <si>
    <t>2nd.mp3</t>
  </si>
  <si>
    <t>3rd.mp3</t>
  </si>
  <si>
    <t>4th.mp3</t>
  </si>
  <si>
    <t>task_q</t>
  </si>
  <si>
    <t>2024 Q4</t>
  </si>
  <si>
    <t>2024 Q4 Oct-Dec</t>
  </si>
  <si>
    <t>2025 Q1</t>
  </si>
  <si>
    <t>2025 Q1 Jan-Mar</t>
  </si>
  <si>
    <t>2025 Q2</t>
  </si>
  <si>
    <t>2025 Q2 April-June</t>
  </si>
  <si>
    <t>2025 Q3</t>
  </si>
  <si>
    <t>2025 Q3 July-Sept</t>
  </si>
  <si>
    <t>2025 Q4</t>
  </si>
  <si>
    <t>2025 Q4 Oct-Dec</t>
  </si>
  <si>
    <t>task</t>
  </si>
  <si>
    <t>test task 2024 Quarter 4</t>
  </si>
  <si>
    <t>2024q4</t>
  </si>
  <si>
    <t>Protect Tree areas from Fires and new trees from drought</t>
  </si>
  <si>
    <t>2024q4 , 2025_q1</t>
  </si>
  <si>
    <t>Plant ALL Agave in Small Black Sacs</t>
  </si>
  <si>
    <t>Plant 1000 Moringa</t>
  </si>
  <si>
    <t>2025_q2</t>
  </si>
  <si>
    <t>Obtain 10 Truckloads of Rice Hulls</t>
  </si>
  <si>
    <t>2025_q1</t>
  </si>
  <si>
    <t>Level Nursery using steps, bricks, and backfill w sand</t>
  </si>
  <si>
    <t>Paint 1000L Tank Black</t>
  </si>
  <si>
    <t>form_id</t>
  </si>
  <si>
    <t>version</t>
  </si>
  <si>
    <t>default_language</t>
  </si>
  <si>
    <t>allow_choice_duplicates</t>
  </si>
  <si>
    <t>Farm_Time_Live</t>
  </si>
  <si>
    <t>Konyanka (mku)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</si>
</sst>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10">
    <font>
      <sz val="10.0"/>
      <color rgb="FF000000"/>
      <name val="Arial"/>
      <scheme val="minor"/>
    </font>
    <font>
      <sz val="12.0"/>
      <color rgb="FF000000"/>
      <name val="Calibri"/>
    </font>
    <font>
      <sz val="12.0"/>
      <color rgb="FF191919"/>
      <name val="Calibri"/>
    </font>
    <font>
      <color rgb="FF191919"/>
      <name val="Arial"/>
      <scheme val="minor"/>
    </font>
    <font>
      <color theme="1"/>
      <name val="Arial"/>
      <scheme val="minor"/>
    </font>
    <font>
      <color rgb="FF191919"/>
      <name val="Arial"/>
    </font>
    <font>
      <sz val="11.0"/>
      <color rgb="FF191919"/>
      <name val="&quot;Google Sans&quot;"/>
    </font>
    <font>
      <b/>
      <color rgb="FF191919"/>
      <name val="Arial"/>
      <scheme val="minor"/>
    </font>
    <font>
      <color theme="1"/>
      <name val="Arial"/>
    </font>
    <font>
      <b/>
      <u/>
      <color rgb="FF191919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2" fontId="3" numFmtId="0" xfId="0" applyAlignment="1" applyFill="1" applyFont="1">
      <alignment readingOrder="0"/>
    </xf>
    <xf borderId="0" fillId="0" fontId="5" numFmtId="0" xfId="0" applyAlignment="1" applyFont="1">
      <alignment readingOrder="0" vertical="bottom"/>
    </xf>
    <xf borderId="0" fillId="3" fontId="6" numFmtId="0" xfId="0" applyAlignment="1" applyFill="1" applyFont="1">
      <alignment readingOrder="0"/>
    </xf>
    <xf borderId="0" fillId="0" fontId="3" numFmtId="0" xfId="0" applyFont="1"/>
    <xf borderId="0" fillId="0" fontId="1" numFmtId="0" xfId="0" applyAlignment="1" applyFont="1">
      <alignment horizontal="center" readingOrder="0" shrinkToFit="0" vertical="bottom" wrapText="0"/>
    </xf>
    <xf borderId="0" fillId="0" fontId="4" numFmtId="0" xfId="0" applyFont="1"/>
    <xf borderId="0" fillId="0" fontId="5" numFmtId="0" xfId="0" applyAlignment="1" applyFont="1">
      <alignment vertical="bottom"/>
    </xf>
    <xf borderId="0" fillId="0" fontId="7" numFmtId="0" xfId="0" applyAlignment="1" applyFont="1">
      <alignment readingOrder="0"/>
    </xf>
    <xf borderId="0" fillId="0" fontId="8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8" numFmtId="0" xfId="0" applyAlignment="1" applyFont="1">
      <alignment readingOrder="0" vertical="bottom"/>
    </xf>
    <xf borderId="0" fillId="0" fontId="3" numFmtId="164" xfId="0" applyAlignment="1" applyFont="1" applyNumberFormat="1">
      <alignment readingOrder="0"/>
    </xf>
    <xf borderId="0" fillId="0" fontId="9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75"/>
  <cols>
    <col customWidth="1" min="1" max="1" width="17.88"/>
    <col customWidth="1" min="2" max="2" width="20.5"/>
    <col customWidth="1" min="3" max="3" width="54.75"/>
    <col customWidth="1" min="4" max="4" width="22.63"/>
    <col customWidth="1" min="5" max="5" width="26.75"/>
    <col customWidth="1" min="6" max="7" width="25.13"/>
    <col customWidth="1" min="8" max="8" width="70.88"/>
    <col customWidth="1" min="9" max="9" width="4.25"/>
    <col customWidth="1" min="10" max="10" width="20.13"/>
    <col customWidth="1" min="11" max="11" width="86.0"/>
    <col customWidth="1" min="12" max="12" width="10.25"/>
    <col customWidth="1" min="13" max="13" width="22.63"/>
    <col customWidth="1" min="14" max="14" width="66.13"/>
    <col customWidth="1" min="15" max="15" width="28.75"/>
    <col customWidth="1" min="16" max="16" width="86.63"/>
    <col customWidth="1" min="17" max="17" width="34.88"/>
    <col customWidth="1" min="18" max="18" width="8.13"/>
    <col customWidth="1" min="19" max="19" width="12.0"/>
    <col customWidth="1" min="20" max="20" width="13.25"/>
    <col customWidth="1" min="21" max="21" width="16.13"/>
    <col customWidth="1" min="22" max="22" width="16.38"/>
    <col customWidth="1" min="23" max="23" width="16.63"/>
    <col customWidth="1" min="24" max="24" width="16.25"/>
    <col customWidth="1" min="25" max="25" width="20.0"/>
    <col customWidth="1" min="26" max="26" width="19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/>
      <c r="G1" s="3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/>
      <c r="R1" s="1" t="s">
        <v>15</v>
      </c>
      <c r="S1" s="1" t="s">
        <v>16</v>
      </c>
      <c r="T1" s="1" t="s">
        <v>17</v>
      </c>
      <c r="U1" s="1"/>
      <c r="V1" s="1"/>
      <c r="W1" s="1"/>
      <c r="X1" s="1"/>
      <c r="Y1" s="1"/>
      <c r="Z1" s="1"/>
      <c r="AB1" s="4"/>
      <c r="AC1" s="4"/>
    </row>
    <row r="2">
      <c r="A2" s="5" t="s">
        <v>18</v>
      </c>
      <c r="B2" s="5" t="s">
        <v>18</v>
      </c>
    </row>
    <row r="3">
      <c r="A3" s="5" t="s">
        <v>19</v>
      </c>
      <c r="B3" s="5" t="s">
        <v>20</v>
      </c>
      <c r="C3" s="5" t="s">
        <v>21</v>
      </c>
      <c r="D3" s="5" t="s">
        <v>21</v>
      </c>
      <c r="E3" s="5" t="s">
        <v>21</v>
      </c>
      <c r="F3" s="5"/>
      <c r="G3" s="5"/>
      <c r="H3" s="5" t="b">
        <v>0</v>
      </c>
      <c r="M3" s="5">
        <v>0.0</v>
      </c>
      <c r="T3" s="5" t="s">
        <v>22</v>
      </c>
    </row>
    <row r="4">
      <c r="A4" s="5" t="s">
        <v>23</v>
      </c>
      <c r="B4" s="5" t="s">
        <v>24</v>
      </c>
      <c r="C4" s="5"/>
      <c r="I4" s="5"/>
      <c r="J4" s="5"/>
      <c r="K4" s="5"/>
      <c r="N4" s="6" t="s">
        <v>25</v>
      </c>
    </row>
    <row r="5">
      <c r="A5" s="5" t="s">
        <v>26</v>
      </c>
      <c r="B5" s="5" t="s">
        <v>27</v>
      </c>
      <c r="C5" s="5"/>
      <c r="I5" s="5"/>
      <c r="J5" s="5"/>
      <c r="K5" s="5"/>
      <c r="N5" s="5" t="s">
        <v>28</v>
      </c>
    </row>
    <row r="6">
      <c r="A6" s="5" t="s">
        <v>29</v>
      </c>
      <c r="B6" s="5" t="s">
        <v>30</v>
      </c>
      <c r="C6" s="5" t="s">
        <v>31</v>
      </c>
      <c r="D6" s="5" t="s">
        <v>32</v>
      </c>
      <c r="E6" s="5" t="s">
        <v>33</v>
      </c>
      <c r="G6" s="1" t="s">
        <v>34</v>
      </c>
      <c r="I6" s="5"/>
      <c r="J6" s="5" t="s">
        <v>35</v>
      </c>
      <c r="K6" s="5"/>
    </row>
    <row r="7">
      <c r="A7" s="5"/>
      <c r="B7" s="5"/>
      <c r="C7" s="5"/>
      <c r="I7" s="5"/>
      <c r="J7" s="5"/>
      <c r="K7" s="5"/>
    </row>
    <row r="8">
      <c r="A8" s="5"/>
      <c r="B8" s="5"/>
      <c r="C8" s="5"/>
      <c r="I8" s="5"/>
      <c r="J8" s="5"/>
      <c r="K8" s="5"/>
    </row>
    <row r="9">
      <c r="A9" s="5"/>
      <c r="B9" s="5"/>
      <c r="C9" s="5"/>
      <c r="I9" s="5"/>
      <c r="J9" s="5"/>
      <c r="K9" s="5"/>
    </row>
    <row r="10">
      <c r="A10" s="5"/>
      <c r="B10" s="5"/>
      <c r="C10" s="5"/>
      <c r="I10" s="5"/>
      <c r="J10" s="5"/>
      <c r="K10" s="5"/>
    </row>
    <row r="11">
      <c r="A11" s="5" t="s">
        <v>36</v>
      </c>
      <c r="B11" s="5" t="s">
        <v>37</v>
      </c>
      <c r="C11" s="5"/>
      <c r="H11" s="5" t="s">
        <v>38</v>
      </c>
      <c r="I11" s="5"/>
      <c r="J11" s="5" t="s">
        <v>39</v>
      </c>
      <c r="K11" s="5"/>
    </row>
    <row r="12">
      <c r="A12" s="5" t="s">
        <v>40</v>
      </c>
      <c r="B12" s="5" t="s">
        <v>41</v>
      </c>
      <c r="C12" s="5" t="s">
        <v>42</v>
      </c>
      <c r="D12" s="5"/>
      <c r="E12" s="5" t="s">
        <v>43</v>
      </c>
      <c r="G12" s="5" t="str">
        <f t="shared" ref="G12:G13" si="1">if(B12="","",CONCATENATE("q_",B12,".mp3"))</f>
        <v>q_who_works.mp3</v>
      </c>
      <c r="H12" s="5"/>
      <c r="I12" s="5"/>
      <c r="J12" s="5" t="s">
        <v>44</v>
      </c>
      <c r="K12" s="5"/>
      <c r="M12" s="5" t="s">
        <v>45</v>
      </c>
      <c r="O12" s="5" t="s">
        <v>46</v>
      </c>
      <c r="P12" s="5"/>
    </row>
    <row r="13">
      <c r="A13" s="5" t="s">
        <v>47</v>
      </c>
      <c r="B13" s="5" t="s">
        <v>48</v>
      </c>
      <c r="C13" s="5" t="s">
        <v>49</v>
      </c>
      <c r="D13" s="5"/>
      <c r="E13" s="5"/>
      <c r="G13" s="5" t="str">
        <f t="shared" si="1"/>
        <v>q_workers_adult_qty.mp3</v>
      </c>
      <c r="H13" s="5" t="s">
        <v>50</v>
      </c>
      <c r="I13" s="5" t="s">
        <v>51</v>
      </c>
      <c r="J13" s="5" t="s">
        <v>52</v>
      </c>
      <c r="K13" s="5"/>
      <c r="M13" s="5">
        <v>0.0</v>
      </c>
      <c r="P13" s="5" t="s">
        <v>53</v>
      </c>
    </row>
    <row r="14">
      <c r="A14" s="5" t="s">
        <v>47</v>
      </c>
      <c r="B14" s="5" t="s">
        <v>54</v>
      </c>
      <c r="C14" s="5" t="s">
        <v>55</v>
      </c>
      <c r="D14" s="5"/>
      <c r="E14" s="5" t="s">
        <v>56</v>
      </c>
      <c r="G14" s="5" t="s">
        <v>57</v>
      </c>
      <c r="H14" s="5" t="s">
        <v>50</v>
      </c>
      <c r="I14" s="5"/>
      <c r="J14" s="5"/>
      <c r="K14" s="5"/>
      <c r="M14" s="5"/>
      <c r="O14" s="5" t="s">
        <v>46</v>
      </c>
      <c r="P14" s="5"/>
    </row>
    <row r="15">
      <c r="A15" s="5" t="s">
        <v>47</v>
      </c>
      <c r="B15" s="5" t="s">
        <v>58</v>
      </c>
      <c r="C15" s="5" t="s">
        <v>59</v>
      </c>
      <c r="D15" s="5"/>
      <c r="E15" s="5" t="s">
        <v>60</v>
      </c>
      <c r="G15" s="5" t="str">
        <f>if(B15="","",CONCATENATE("q_",B15,".mp3"))</f>
        <v>q_workers_child_qty.mp3</v>
      </c>
      <c r="H15" s="5" t="s">
        <v>61</v>
      </c>
      <c r="I15" s="5"/>
      <c r="J15" s="5" t="s">
        <v>52</v>
      </c>
      <c r="K15" s="5"/>
      <c r="M15" s="5">
        <v>0.0</v>
      </c>
      <c r="P15" s="5" t="s">
        <v>53</v>
      </c>
    </row>
    <row r="16">
      <c r="A16" s="5" t="s">
        <v>47</v>
      </c>
      <c r="B16" s="5" t="s">
        <v>62</v>
      </c>
      <c r="C16" s="5" t="s">
        <v>63</v>
      </c>
      <c r="D16" s="5"/>
      <c r="E16" s="5" t="s">
        <v>64</v>
      </c>
      <c r="G16" s="5" t="s">
        <v>65</v>
      </c>
      <c r="H16" s="5" t="s">
        <v>61</v>
      </c>
      <c r="I16" s="5"/>
      <c r="J16" s="5"/>
      <c r="K16" s="5"/>
      <c r="M16" s="5"/>
      <c r="P16" s="5"/>
    </row>
    <row r="17">
      <c r="A17" s="5" t="s">
        <v>66</v>
      </c>
      <c r="B17" s="5" t="s">
        <v>67</v>
      </c>
      <c r="C17" s="5" t="s">
        <v>68</v>
      </c>
      <c r="D17" s="5" t="s">
        <v>69</v>
      </c>
      <c r="E17" s="5" t="s">
        <v>70</v>
      </c>
      <c r="G17" s="5" t="str">
        <f t="shared" ref="G17:G18" si="2">if(B17="","",CONCATENATE(B17,".mp3"))</f>
        <v>time_start.mp3</v>
      </c>
      <c r="H17" s="5"/>
      <c r="I17" s="5"/>
      <c r="J17" s="5"/>
      <c r="K17" s="5"/>
      <c r="M17" s="5" t="s">
        <v>71</v>
      </c>
      <c r="P17" s="5" t="s">
        <v>72</v>
      </c>
    </row>
    <row r="18">
      <c r="A18" s="5" t="s">
        <v>66</v>
      </c>
      <c r="B18" s="5" t="s">
        <v>73</v>
      </c>
      <c r="C18" s="5" t="s">
        <v>74</v>
      </c>
      <c r="D18" s="5" t="s">
        <v>75</v>
      </c>
      <c r="E18" s="5" t="s">
        <v>76</v>
      </c>
      <c r="G18" s="5" t="str">
        <f t="shared" si="2"/>
        <v>time_end.mp3</v>
      </c>
      <c r="M18" s="5" t="s">
        <v>71</v>
      </c>
      <c r="P18" s="5" t="s">
        <v>77</v>
      </c>
    </row>
    <row r="19">
      <c r="A19" s="5" t="s">
        <v>26</v>
      </c>
      <c r="B19" s="5" t="s">
        <v>78</v>
      </c>
      <c r="C19" s="5"/>
      <c r="D19" s="5"/>
      <c r="E19" s="5"/>
      <c r="H19" s="5" t="s">
        <v>79</v>
      </c>
      <c r="N19" s="5" t="s">
        <v>80</v>
      </c>
    </row>
    <row r="20">
      <c r="A20" s="5" t="s">
        <v>26</v>
      </c>
      <c r="B20" s="5" t="s">
        <v>81</v>
      </c>
      <c r="C20" s="5"/>
      <c r="D20" s="5"/>
      <c r="E20" s="5"/>
      <c r="H20" s="5" t="s">
        <v>50</v>
      </c>
      <c r="N20" s="5" t="s">
        <v>82</v>
      </c>
    </row>
    <row r="21">
      <c r="A21" s="5" t="s">
        <v>26</v>
      </c>
      <c r="B21" s="5" t="s">
        <v>83</v>
      </c>
      <c r="C21" s="5"/>
      <c r="D21" s="5"/>
      <c r="E21" s="5"/>
      <c r="H21" s="5" t="s">
        <v>61</v>
      </c>
      <c r="N21" s="5" t="s">
        <v>84</v>
      </c>
    </row>
    <row r="22">
      <c r="A22" s="5" t="s">
        <v>26</v>
      </c>
      <c r="B22" s="5" t="s">
        <v>85</v>
      </c>
      <c r="C22" s="5"/>
      <c r="D22" s="5"/>
      <c r="E22" s="5"/>
      <c r="N22" s="5" t="s">
        <v>86</v>
      </c>
    </row>
    <row r="23">
      <c r="A23" s="5" t="s">
        <v>26</v>
      </c>
      <c r="B23" s="5" t="s">
        <v>87</v>
      </c>
      <c r="C23" s="5"/>
      <c r="D23" s="5"/>
      <c r="E23" s="5"/>
      <c r="N23" s="5" t="s">
        <v>88</v>
      </c>
    </row>
    <row r="24">
      <c r="A24" s="5" t="s">
        <v>26</v>
      </c>
      <c r="B24" s="5" t="str">
        <f t="shared" ref="B24:B25" si="3">CONCATENATE(B22,"_min")</f>
        <v>c_time_start_min</v>
      </c>
      <c r="C24" s="5"/>
      <c r="D24" s="5"/>
      <c r="E24" s="5"/>
      <c r="N24" s="5" t="s">
        <v>89</v>
      </c>
    </row>
    <row r="25">
      <c r="A25" s="5" t="s">
        <v>26</v>
      </c>
      <c r="B25" s="5" t="str">
        <f t="shared" si="3"/>
        <v>c_time_end_min</v>
      </c>
      <c r="C25" s="5"/>
      <c r="D25" s="5"/>
      <c r="E25" s="5"/>
      <c r="N25" s="5" t="s">
        <v>90</v>
      </c>
    </row>
    <row r="26">
      <c r="A26" s="5" t="s">
        <v>26</v>
      </c>
      <c r="B26" s="5" t="s">
        <v>91</v>
      </c>
      <c r="C26" s="5"/>
      <c r="D26" s="5"/>
      <c r="E26" s="5"/>
      <c r="N26" s="5" t="s">
        <v>92</v>
      </c>
    </row>
    <row r="27">
      <c r="A27" s="5" t="s">
        <v>26</v>
      </c>
      <c r="B27" s="5" t="str">
        <f t="shared" ref="B27:B28" si="4">CONCATENATE(B22,"_hrs")</f>
        <v>c_time_start_hrs</v>
      </c>
      <c r="C27" s="5"/>
      <c r="D27" s="5"/>
      <c r="E27" s="5"/>
      <c r="N27" s="5" t="s">
        <v>93</v>
      </c>
    </row>
    <row r="28">
      <c r="A28" s="5" t="s">
        <v>26</v>
      </c>
      <c r="B28" s="5" t="str">
        <f t="shared" si="4"/>
        <v>c_time_end_hrs</v>
      </c>
      <c r="C28" s="5"/>
      <c r="D28" s="5"/>
      <c r="E28" s="5"/>
      <c r="N28" s="5" t="s">
        <v>94</v>
      </c>
    </row>
    <row r="29">
      <c r="A29" s="5" t="s">
        <v>26</v>
      </c>
      <c r="B29" s="5" t="s">
        <v>95</v>
      </c>
      <c r="C29" s="5"/>
      <c r="D29" s="5"/>
      <c r="E29" s="5"/>
      <c r="N29" s="5" t="s">
        <v>96</v>
      </c>
    </row>
    <row r="30">
      <c r="A30" s="5" t="s">
        <v>26</v>
      </c>
      <c r="B30" s="5" t="s">
        <v>97</v>
      </c>
      <c r="C30" s="5"/>
      <c r="D30" s="5"/>
      <c r="E30" s="5"/>
      <c r="N30" s="5" t="s">
        <v>98</v>
      </c>
    </row>
    <row r="31">
      <c r="A31" s="5" t="s">
        <v>26</v>
      </c>
      <c r="B31" s="5" t="s">
        <v>99</v>
      </c>
      <c r="C31" s="5"/>
      <c r="D31" s="5"/>
      <c r="E31" s="5"/>
      <c r="N31" s="5" t="s">
        <v>100</v>
      </c>
    </row>
    <row r="32">
      <c r="A32" s="5" t="s">
        <v>26</v>
      </c>
      <c r="B32" s="5" t="s">
        <v>101</v>
      </c>
      <c r="C32" s="5"/>
      <c r="D32" s="5"/>
      <c r="E32" s="5"/>
      <c r="N32" s="7" t="s">
        <v>102</v>
      </c>
    </row>
    <row r="33">
      <c r="A33" s="5" t="s">
        <v>26</v>
      </c>
      <c r="B33" s="5" t="s">
        <v>103</v>
      </c>
      <c r="C33" s="5"/>
      <c r="D33" s="5"/>
      <c r="E33" s="5"/>
      <c r="N33" s="5" t="s">
        <v>104</v>
      </c>
    </row>
    <row r="34">
      <c r="A34" s="5" t="s">
        <v>26</v>
      </c>
      <c r="B34" s="5" t="s">
        <v>105</v>
      </c>
      <c r="C34" s="5"/>
      <c r="D34" s="5"/>
      <c r="E34" s="5"/>
      <c r="N34" s="5" t="s">
        <v>106</v>
      </c>
    </row>
    <row r="35">
      <c r="A35" s="5" t="s">
        <v>26</v>
      </c>
      <c r="B35" s="5" t="s">
        <v>107</v>
      </c>
      <c r="C35" s="5"/>
      <c r="D35" s="5"/>
      <c r="E35" s="5"/>
      <c r="N35" s="5" t="s">
        <v>108</v>
      </c>
    </row>
    <row r="36">
      <c r="A36" s="5" t="s">
        <v>26</v>
      </c>
      <c r="B36" s="5" t="s">
        <v>109</v>
      </c>
      <c r="C36" s="5"/>
      <c r="D36" s="5"/>
      <c r="E36" s="5"/>
      <c r="N36" s="5" t="s">
        <v>110</v>
      </c>
    </row>
    <row r="37">
      <c r="A37" s="5" t="s">
        <v>111</v>
      </c>
      <c r="B37" s="5" t="s">
        <v>112</v>
      </c>
      <c r="C37" s="5" t="s">
        <v>113</v>
      </c>
      <c r="D37" s="5" t="s">
        <v>113</v>
      </c>
      <c r="E37" s="5" t="s">
        <v>113</v>
      </c>
      <c r="F37" s="5"/>
    </row>
    <row r="38">
      <c r="A38" s="5" t="s">
        <v>111</v>
      </c>
      <c r="B38" s="5" t="s">
        <v>114</v>
      </c>
      <c r="C38" s="5" t="s">
        <v>115</v>
      </c>
      <c r="H38" s="5" t="b">
        <v>0</v>
      </c>
      <c r="I38" s="5"/>
      <c r="J38" s="5"/>
      <c r="K38" s="5"/>
    </row>
    <row r="39">
      <c r="A39" s="5" t="s">
        <v>26</v>
      </c>
      <c r="B39" s="5" t="s">
        <v>116</v>
      </c>
      <c r="C39" s="5"/>
      <c r="H39" s="8"/>
      <c r="I39" s="5"/>
      <c r="J39" s="5"/>
      <c r="K39" s="5"/>
      <c r="N39" s="9" t="s">
        <v>117</v>
      </c>
      <c r="O39" s="5"/>
    </row>
    <row r="40">
      <c r="A40" s="5" t="s">
        <v>111</v>
      </c>
      <c r="B40" s="5" t="s">
        <v>118</v>
      </c>
      <c r="C40" s="5" t="s">
        <v>119</v>
      </c>
      <c r="H40" s="8" t="b">
        <v>0</v>
      </c>
      <c r="I40" s="5"/>
      <c r="J40" s="5"/>
      <c r="K40" s="5"/>
      <c r="O40" s="5"/>
      <c r="P40" s="5"/>
      <c r="T40" s="5"/>
    </row>
    <row r="41">
      <c r="A41" s="5" t="s">
        <v>120</v>
      </c>
      <c r="B41" s="5" t="s">
        <v>121</v>
      </c>
      <c r="C41" s="5" t="s">
        <v>122</v>
      </c>
      <c r="D41" s="5" t="s">
        <v>123</v>
      </c>
      <c r="E41" s="5" t="s">
        <v>124</v>
      </c>
      <c r="G41" s="6" t="s">
        <v>125</v>
      </c>
      <c r="H41" s="8"/>
      <c r="I41" s="5"/>
      <c r="J41" s="5" t="s">
        <v>126</v>
      </c>
      <c r="K41" s="5" t="s">
        <v>127</v>
      </c>
      <c r="O41" s="5" t="s">
        <v>46</v>
      </c>
    </row>
    <row r="42">
      <c r="A42" s="5" t="s">
        <v>111</v>
      </c>
      <c r="B42" s="5" t="str">
        <f>CONCAT("note_",B41)</f>
        <v>note_q_place1</v>
      </c>
      <c r="C42" s="5" t="str">
        <f>CONCATENATE(B41,"=${",B41,"}")</f>
        <v>q_place1=${q_place1}</v>
      </c>
      <c r="H42" s="8" t="b">
        <v>0</v>
      </c>
      <c r="I42" s="5"/>
      <c r="J42" s="10"/>
      <c r="K42" s="5"/>
      <c r="O42" s="5"/>
    </row>
    <row r="43">
      <c r="A43" s="5" t="s">
        <v>128</v>
      </c>
      <c r="B43" s="5" t="s">
        <v>129</v>
      </c>
      <c r="C43" s="5" t="s">
        <v>130</v>
      </c>
      <c r="D43" s="5" t="s">
        <v>131</v>
      </c>
      <c r="E43" s="5" t="s">
        <v>132</v>
      </c>
      <c r="G43" s="5" t="s">
        <v>133</v>
      </c>
      <c r="H43" s="5" t="s">
        <v>134</v>
      </c>
      <c r="I43" s="5"/>
      <c r="J43" s="5" t="s">
        <v>126</v>
      </c>
      <c r="K43" s="5"/>
      <c r="O43" s="5" t="s">
        <v>46</v>
      </c>
    </row>
    <row r="44">
      <c r="A44" s="5" t="s">
        <v>111</v>
      </c>
      <c r="B44" s="5" t="str">
        <f>CONCAT("note_",B43)</f>
        <v>note_q_place2</v>
      </c>
      <c r="C44" s="5" t="str">
        <f>CONCATENATE(B43,"=${",B43,"}")</f>
        <v>q_place2=${q_place2}</v>
      </c>
      <c r="H44" s="8" t="b">
        <v>0</v>
      </c>
      <c r="I44" s="5"/>
      <c r="J44" s="5"/>
      <c r="K44" s="5"/>
      <c r="O44" s="5"/>
    </row>
    <row r="45">
      <c r="A45" s="5" t="s">
        <v>135</v>
      </c>
      <c r="B45" s="5" t="s">
        <v>136</v>
      </c>
      <c r="C45" s="5" t="s">
        <v>137</v>
      </c>
      <c r="D45" s="5" t="s">
        <v>138</v>
      </c>
      <c r="E45" s="5" t="s">
        <v>139</v>
      </c>
      <c r="G45" s="6" t="s">
        <v>140</v>
      </c>
      <c r="H45" s="5" t="s">
        <v>141</v>
      </c>
      <c r="I45" s="5"/>
      <c r="J45" s="5" t="s">
        <v>126</v>
      </c>
      <c r="K45" s="5"/>
      <c r="O45" s="5" t="s">
        <v>142</v>
      </c>
      <c r="P45" s="5" t="s">
        <v>143</v>
      </c>
    </row>
    <row r="46">
      <c r="A46" s="5" t="s">
        <v>111</v>
      </c>
      <c r="B46" s="5" t="str">
        <f>CONCAT("note_",B45)</f>
        <v>note_q_place3</v>
      </c>
      <c r="C46" s="5" t="str">
        <f>CONCATENATE(B45,"=${",B45,"}")</f>
        <v>q_place3=${q_place3}</v>
      </c>
      <c r="H46" s="8" t="b">
        <v>0</v>
      </c>
      <c r="J46" s="5"/>
      <c r="K46" s="5"/>
      <c r="O46" s="5"/>
    </row>
    <row r="47">
      <c r="A47" s="5" t="s">
        <v>144</v>
      </c>
      <c r="B47" s="5" t="s">
        <v>145</v>
      </c>
      <c r="C47" s="5" t="s">
        <v>146</v>
      </c>
      <c r="H47" s="5" t="s">
        <v>147</v>
      </c>
      <c r="J47" s="5" t="s">
        <v>44</v>
      </c>
      <c r="K47" s="5"/>
      <c r="M47" s="5" t="s">
        <v>46</v>
      </c>
      <c r="O47" s="5" t="s">
        <v>46</v>
      </c>
    </row>
    <row r="48">
      <c r="A48" s="5"/>
      <c r="B48" s="5"/>
      <c r="C48" s="5"/>
      <c r="G48" s="6"/>
      <c r="J48" s="5"/>
      <c r="K48" s="5"/>
      <c r="O48" s="5"/>
    </row>
    <row r="49">
      <c r="A49" s="5" t="s">
        <v>148</v>
      </c>
      <c r="B49" s="5" t="s">
        <v>149</v>
      </c>
      <c r="C49" s="5" t="s">
        <v>150</v>
      </c>
      <c r="G49" s="6" t="s">
        <v>151</v>
      </c>
      <c r="J49" s="5" t="s">
        <v>126</v>
      </c>
      <c r="K49" s="5" t="s">
        <v>152</v>
      </c>
      <c r="O49" s="5" t="s">
        <v>46</v>
      </c>
    </row>
    <row r="50">
      <c r="A50" s="5" t="s">
        <v>153</v>
      </c>
      <c r="B50" s="5" t="s">
        <v>154</v>
      </c>
      <c r="C50" s="5" t="s">
        <v>155</v>
      </c>
      <c r="H50" s="5" t="s">
        <v>156</v>
      </c>
    </row>
    <row r="51">
      <c r="A51" s="5" t="s">
        <v>47</v>
      </c>
      <c r="B51" s="5" t="s">
        <v>157</v>
      </c>
      <c r="C51" s="5" t="s">
        <v>158</v>
      </c>
      <c r="D51" s="6"/>
      <c r="E51" s="6"/>
      <c r="G51" s="6"/>
      <c r="H51" s="5" t="s">
        <v>156</v>
      </c>
      <c r="J51" s="5" t="s">
        <v>52</v>
      </c>
      <c r="M51" s="5">
        <v>0.0</v>
      </c>
      <c r="O51" s="5" t="s">
        <v>46</v>
      </c>
    </row>
    <row r="52">
      <c r="A52" s="5" t="s">
        <v>23</v>
      </c>
      <c r="B52" s="5" t="s">
        <v>159</v>
      </c>
      <c r="C52" s="5" t="s">
        <v>160</v>
      </c>
      <c r="D52" s="6"/>
      <c r="E52" s="6"/>
      <c r="G52" s="6"/>
      <c r="H52" s="5" t="s">
        <v>161</v>
      </c>
      <c r="J52" s="5"/>
      <c r="M52" s="5"/>
      <c r="O52" s="5"/>
    </row>
    <row r="53">
      <c r="A53" s="5" t="s">
        <v>23</v>
      </c>
      <c r="B53" s="5" t="s">
        <v>162</v>
      </c>
      <c r="C53" s="5" t="s">
        <v>163</v>
      </c>
      <c r="D53" s="6"/>
      <c r="E53" s="6"/>
      <c r="G53" s="6"/>
      <c r="H53" s="5" t="s">
        <v>161</v>
      </c>
      <c r="J53" s="5"/>
      <c r="M53" s="5"/>
      <c r="O53" s="5"/>
    </row>
    <row r="54">
      <c r="A54" s="5" t="s">
        <v>47</v>
      </c>
      <c r="B54" s="5" t="s">
        <v>164</v>
      </c>
      <c r="C54" s="5" t="s">
        <v>165</v>
      </c>
      <c r="D54" s="6"/>
      <c r="E54" s="6"/>
      <c r="G54" s="6"/>
      <c r="H54" s="5" t="s">
        <v>156</v>
      </c>
      <c r="J54" s="5" t="s">
        <v>52</v>
      </c>
      <c r="M54" s="5">
        <v>0.0</v>
      </c>
      <c r="O54" s="5" t="s">
        <v>46</v>
      </c>
    </row>
    <row r="55">
      <c r="A55" s="5" t="s">
        <v>47</v>
      </c>
      <c r="B55" s="5" t="s">
        <v>166</v>
      </c>
      <c r="C55" s="5" t="s">
        <v>167</v>
      </c>
      <c r="D55" s="6"/>
      <c r="E55" s="6"/>
      <c r="G55" s="6"/>
      <c r="H55" s="5" t="s">
        <v>156</v>
      </c>
      <c r="J55" s="5" t="s">
        <v>52</v>
      </c>
      <c r="M55" s="5">
        <v>0.0</v>
      </c>
      <c r="O55" s="5" t="s">
        <v>46</v>
      </c>
    </row>
    <row r="56">
      <c r="A56" s="5" t="s">
        <v>26</v>
      </c>
      <c r="B56" s="5" t="s">
        <v>168</v>
      </c>
      <c r="C56" s="5"/>
      <c r="D56" s="5"/>
      <c r="E56" s="6"/>
      <c r="G56" s="6"/>
      <c r="H56" s="5" t="s">
        <v>156</v>
      </c>
      <c r="M56" s="5"/>
      <c r="N56" s="5" t="s">
        <v>169</v>
      </c>
    </row>
    <row r="57">
      <c r="A57" s="5" t="s">
        <v>111</v>
      </c>
      <c r="B57" s="5" t="s">
        <v>170</v>
      </c>
      <c r="C57" s="5" t="s">
        <v>171</v>
      </c>
      <c r="D57" s="6"/>
      <c r="E57" s="6"/>
      <c r="G57" s="6"/>
      <c r="H57" s="5" t="s">
        <v>156</v>
      </c>
      <c r="J57" s="5"/>
      <c r="M57" s="5"/>
      <c r="O57" s="5"/>
    </row>
    <row r="58">
      <c r="A58" s="5" t="s">
        <v>172</v>
      </c>
      <c r="B58" s="6" t="s">
        <v>173</v>
      </c>
      <c r="C58" s="6" t="s">
        <v>174</v>
      </c>
      <c r="D58" s="6" t="s">
        <v>175</v>
      </c>
      <c r="E58" s="6" t="s">
        <v>175</v>
      </c>
      <c r="G58" s="6" t="s">
        <v>176</v>
      </c>
      <c r="J58" s="5" t="s">
        <v>44</v>
      </c>
      <c r="M58" s="5" t="s">
        <v>177</v>
      </c>
      <c r="O58" s="5" t="s">
        <v>46</v>
      </c>
    </row>
    <row r="59">
      <c r="A59" s="5" t="s">
        <v>178</v>
      </c>
      <c r="B59" s="5" t="s">
        <v>179</v>
      </c>
      <c r="H59" s="6" t="s">
        <v>180</v>
      </c>
      <c r="J59" s="6" t="s">
        <v>39</v>
      </c>
    </row>
    <row r="60">
      <c r="A60" s="5" t="s">
        <v>23</v>
      </c>
      <c r="B60" s="6" t="s">
        <v>181</v>
      </c>
      <c r="C60" s="6" t="s">
        <v>182</v>
      </c>
      <c r="D60" s="6" t="s">
        <v>183</v>
      </c>
      <c r="E60" s="6" t="s">
        <v>183</v>
      </c>
    </row>
    <row r="61">
      <c r="A61" s="5" t="s">
        <v>184</v>
      </c>
      <c r="B61" s="6" t="s">
        <v>185</v>
      </c>
      <c r="C61" s="6" t="s">
        <v>186</v>
      </c>
      <c r="D61" s="6" t="s">
        <v>187</v>
      </c>
      <c r="E61" s="6" t="s">
        <v>187</v>
      </c>
      <c r="G61" s="6" t="s">
        <v>188</v>
      </c>
    </row>
    <row r="62">
      <c r="A62" s="5" t="s">
        <v>184</v>
      </c>
      <c r="B62" s="6" t="s">
        <v>189</v>
      </c>
      <c r="C62" s="6" t="s">
        <v>190</v>
      </c>
      <c r="D62" s="6" t="s">
        <v>191</v>
      </c>
      <c r="E62" s="6" t="s">
        <v>191</v>
      </c>
      <c r="G62" s="6" t="s">
        <v>188</v>
      </c>
      <c r="H62" s="6" t="s">
        <v>192</v>
      </c>
    </row>
    <row r="63">
      <c r="A63" s="5" t="s">
        <v>193</v>
      </c>
      <c r="B63" s="6" t="s">
        <v>194</v>
      </c>
      <c r="C63" s="6" t="s">
        <v>195</v>
      </c>
      <c r="D63" s="6" t="s">
        <v>196</v>
      </c>
      <c r="E63" s="6" t="s">
        <v>196</v>
      </c>
      <c r="G63" s="6" t="s">
        <v>197</v>
      </c>
    </row>
    <row r="64">
      <c r="A64" s="5" t="s">
        <v>198</v>
      </c>
      <c r="B64" s="6" t="s">
        <v>199</v>
      </c>
      <c r="C64" s="6" t="s">
        <v>200</v>
      </c>
      <c r="D64" s="6" t="s">
        <v>201</v>
      </c>
      <c r="E64" s="6" t="s">
        <v>201</v>
      </c>
      <c r="G64" s="6" t="s">
        <v>202</v>
      </c>
      <c r="L64" s="6" t="s">
        <v>203</v>
      </c>
    </row>
    <row r="65">
      <c r="A65" s="5" t="s">
        <v>198</v>
      </c>
      <c r="B65" s="6" t="s">
        <v>204</v>
      </c>
      <c r="C65" s="6" t="s">
        <v>190</v>
      </c>
      <c r="D65" s="6" t="s">
        <v>205</v>
      </c>
      <c r="E65" s="6" t="s">
        <v>205</v>
      </c>
      <c r="G65" s="6" t="s">
        <v>202</v>
      </c>
      <c r="H65" s="6" t="s">
        <v>206</v>
      </c>
      <c r="L65" s="6" t="s">
        <v>203</v>
      </c>
    </row>
    <row r="66">
      <c r="A66" s="5" t="s">
        <v>198</v>
      </c>
      <c r="B66" s="6" t="s">
        <v>207</v>
      </c>
      <c r="C66" s="6" t="s">
        <v>208</v>
      </c>
      <c r="D66" s="6" t="s">
        <v>209</v>
      </c>
      <c r="E66" s="6" t="s">
        <v>209</v>
      </c>
      <c r="G66" s="6" t="s">
        <v>202</v>
      </c>
      <c r="H66" s="6" t="s">
        <v>210</v>
      </c>
      <c r="L66" s="6" t="s">
        <v>203</v>
      </c>
    </row>
    <row r="67">
      <c r="A67" s="5" t="s">
        <v>198</v>
      </c>
      <c r="B67" s="6" t="s">
        <v>211</v>
      </c>
      <c r="C67" s="6" t="s">
        <v>212</v>
      </c>
      <c r="D67" s="6" t="s">
        <v>213</v>
      </c>
      <c r="E67" s="6" t="s">
        <v>213</v>
      </c>
      <c r="G67" s="6" t="s">
        <v>202</v>
      </c>
      <c r="H67" s="6" t="s">
        <v>214</v>
      </c>
      <c r="L67" s="6" t="s">
        <v>203</v>
      </c>
    </row>
    <row r="68">
      <c r="A68" s="5" t="s">
        <v>198</v>
      </c>
      <c r="B68" s="6" t="s">
        <v>215</v>
      </c>
      <c r="C68" s="6" t="s">
        <v>216</v>
      </c>
      <c r="D68" s="6" t="s">
        <v>217</v>
      </c>
      <c r="E68" s="6" t="s">
        <v>217</v>
      </c>
      <c r="G68" s="6" t="s">
        <v>202</v>
      </c>
      <c r="H68" s="6" t="s">
        <v>218</v>
      </c>
      <c r="L68" s="6" t="s">
        <v>203</v>
      </c>
    </row>
    <row r="69">
      <c r="A69" s="5" t="s">
        <v>172</v>
      </c>
      <c r="B69" s="6" t="s">
        <v>219</v>
      </c>
      <c r="C69" s="6" t="s">
        <v>220</v>
      </c>
      <c r="D69" s="6" t="s">
        <v>221</v>
      </c>
      <c r="E69" s="6" t="s">
        <v>221</v>
      </c>
      <c r="G69" s="6" t="s">
        <v>222</v>
      </c>
      <c r="J69" s="6" t="s">
        <v>44</v>
      </c>
      <c r="M69" s="5" t="s">
        <v>177</v>
      </c>
    </row>
    <row r="70">
      <c r="A70" s="5" t="s">
        <v>223</v>
      </c>
    </row>
    <row r="71">
      <c r="A71" s="5" t="s">
        <v>224</v>
      </c>
    </row>
    <row r="73">
      <c r="A73" s="5" t="s">
        <v>178</v>
      </c>
      <c r="B73" s="5" t="s">
        <v>225</v>
      </c>
      <c r="H73" s="5" t="s">
        <v>226</v>
      </c>
      <c r="J73" s="5" t="s">
        <v>39</v>
      </c>
    </row>
    <row r="74">
      <c r="A74" s="5" t="s">
        <v>120</v>
      </c>
      <c r="B74" s="5" t="s">
        <v>227</v>
      </c>
      <c r="C74" s="5" t="s">
        <v>228</v>
      </c>
      <c r="D74" s="5" t="s">
        <v>229</v>
      </c>
      <c r="E74" s="5" t="s">
        <v>230</v>
      </c>
      <c r="G74" s="6" t="s">
        <v>125</v>
      </c>
      <c r="H74" s="8"/>
      <c r="I74" s="5"/>
      <c r="J74" s="5" t="s">
        <v>126</v>
      </c>
      <c r="K74" s="5" t="s">
        <v>127</v>
      </c>
      <c r="O74" s="5" t="s">
        <v>46</v>
      </c>
    </row>
    <row r="75">
      <c r="A75" s="5" t="s">
        <v>231</v>
      </c>
      <c r="B75" s="5" t="s">
        <v>232</v>
      </c>
      <c r="C75" s="5" t="s">
        <v>233</v>
      </c>
      <c r="G75" s="5" t="str">
        <f>if(B75="","",CONCATENATE("q_",B75,".mp3"))</f>
        <v>q_s_task_priority.mp3</v>
      </c>
      <c r="J75" s="5"/>
      <c r="K75" s="5"/>
      <c r="O75" s="5"/>
      <c r="P75" s="5"/>
    </row>
    <row r="76">
      <c r="A76" s="5" t="s">
        <v>234</v>
      </c>
      <c r="B76" s="5" t="s">
        <v>235</v>
      </c>
      <c r="C76" s="5" t="s">
        <v>236</v>
      </c>
      <c r="G76" s="5" t="s">
        <v>237</v>
      </c>
      <c r="J76" s="5" t="s">
        <v>126</v>
      </c>
      <c r="K76" s="5" t="s">
        <v>238</v>
      </c>
      <c r="O76" s="5" t="s">
        <v>46</v>
      </c>
      <c r="P76" s="5" t="s">
        <v>239</v>
      </c>
    </row>
    <row r="77">
      <c r="A77" s="5" t="s">
        <v>223</v>
      </c>
    </row>
    <row r="78">
      <c r="A78" s="5"/>
      <c r="B78" s="5"/>
      <c r="C78" s="5"/>
      <c r="D78" s="5"/>
      <c r="E78" s="5"/>
      <c r="F78" s="5"/>
      <c r="G78" s="5"/>
    </row>
    <row r="79">
      <c r="A79" s="5" t="s">
        <v>178</v>
      </c>
      <c r="B79" s="5" t="s">
        <v>240</v>
      </c>
      <c r="H79" s="5" t="s">
        <v>241</v>
      </c>
      <c r="J79" s="5" t="s">
        <v>39</v>
      </c>
    </row>
    <row r="80">
      <c r="A80" s="5" t="s">
        <v>120</v>
      </c>
      <c r="B80" s="5" t="s">
        <v>242</v>
      </c>
      <c r="C80" s="5" t="s">
        <v>228</v>
      </c>
      <c r="D80" s="5" t="s">
        <v>229</v>
      </c>
      <c r="E80" s="5" t="s">
        <v>230</v>
      </c>
      <c r="G80" s="6" t="s">
        <v>125</v>
      </c>
      <c r="H80" s="8"/>
      <c r="I80" s="5"/>
      <c r="J80" s="5" t="s">
        <v>126</v>
      </c>
      <c r="K80" s="5" t="s">
        <v>127</v>
      </c>
      <c r="O80" s="5" t="s">
        <v>46</v>
      </c>
    </row>
    <row r="81">
      <c r="A81" s="5" t="s">
        <v>243</v>
      </c>
      <c r="B81" s="5" t="s">
        <v>244</v>
      </c>
      <c r="C81" s="5" t="s">
        <v>245</v>
      </c>
      <c r="G81" s="5" t="str">
        <f>if(B81="","",CONCATENATE("q_",B81,".mp3"))</f>
        <v>q_s_task_q.mp3</v>
      </c>
      <c r="J81" s="5"/>
      <c r="K81" s="5" t="s">
        <v>246</v>
      </c>
      <c r="O81" s="5"/>
      <c r="P81" s="5"/>
    </row>
    <row r="82">
      <c r="A82" s="5" t="s">
        <v>234</v>
      </c>
      <c r="B82" s="5" t="s">
        <v>247</v>
      </c>
      <c r="C82" s="5" t="s">
        <v>248</v>
      </c>
      <c r="G82" s="5" t="s">
        <v>249</v>
      </c>
      <c r="J82" s="5" t="s">
        <v>126</v>
      </c>
      <c r="K82" s="5" t="s">
        <v>250</v>
      </c>
      <c r="O82" s="5" t="s">
        <v>46</v>
      </c>
      <c r="P82" s="5" t="s">
        <v>239</v>
      </c>
    </row>
    <row r="83">
      <c r="A83" s="5" t="s">
        <v>223</v>
      </c>
    </row>
    <row r="84">
      <c r="A84" s="5" t="s">
        <v>26</v>
      </c>
      <c r="B84" s="5" t="s">
        <v>251</v>
      </c>
      <c r="N84" s="5" t="s">
        <v>252</v>
      </c>
    </row>
    <row r="85">
      <c r="A85" s="5" t="s">
        <v>26</v>
      </c>
      <c r="B85" s="5" t="s">
        <v>253</v>
      </c>
      <c r="C85" s="5"/>
      <c r="D85" s="5"/>
      <c r="E85" s="5"/>
      <c r="N85" s="5" t="s">
        <v>254</v>
      </c>
    </row>
    <row r="86">
      <c r="A86" s="5" t="s">
        <v>26</v>
      </c>
      <c r="B86" s="5" t="s">
        <v>255</v>
      </c>
      <c r="C86" s="5"/>
      <c r="D86" s="5"/>
      <c r="E86" s="5"/>
      <c r="N86" s="5" t="s">
        <v>256</v>
      </c>
    </row>
    <row r="87">
      <c r="A87" s="5" t="s">
        <v>26</v>
      </c>
      <c r="B87" s="5" t="s">
        <v>257</v>
      </c>
      <c r="C87" s="5"/>
      <c r="D87" s="5"/>
      <c r="E87" s="5"/>
      <c r="N87" s="5" t="s">
        <v>258</v>
      </c>
    </row>
    <row r="88">
      <c r="A88" s="5" t="s">
        <v>26</v>
      </c>
      <c r="B88" s="5" t="s">
        <v>259</v>
      </c>
      <c r="C88" s="5"/>
      <c r="D88" s="5"/>
      <c r="E88" s="5"/>
      <c r="N88" s="5" t="s">
        <v>260</v>
      </c>
    </row>
    <row r="89">
      <c r="A89" s="5" t="s">
        <v>26</v>
      </c>
      <c r="B89" s="5" t="s">
        <v>261</v>
      </c>
      <c r="C89" s="5"/>
      <c r="D89" s="5"/>
      <c r="E89" s="5"/>
      <c r="N89" s="5" t="s">
        <v>262</v>
      </c>
    </row>
    <row r="90">
      <c r="A90" s="5" t="s">
        <v>111</v>
      </c>
      <c r="B90" s="5" t="s">
        <v>263</v>
      </c>
      <c r="C90" s="5" t="s">
        <v>264</v>
      </c>
      <c r="D90" s="5" t="s">
        <v>265</v>
      </c>
      <c r="E90" s="5" t="s">
        <v>265</v>
      </c>
    </row>
    <row r="91">
      <c r="N91" s="5"/>
    </row>
    <row r="92">
      <c r="N92" s="5"/>
    </row>
    <row r="108">
      <c r="A108" s="5" t="s">
        <v>266</v>
      </c>
      <c r="B108" s="6" t="s">
        <v>266</v>
      </c>
    </row>
    <row r="109">
      <c r="A109" s="5" t="s">
        <v>267</v>
      </c>
      <c r="B109" s="6" t="s">
        <v>267</v>
      </c>
    </row>
    <row r="110">
      <c r="A110" s="6" t="s">
        <v>268</v>
      </c>
      <c r="B110" s="6" t="s">
        <v>268</v>
      </c>
    </row>
    <row r="111">
      <c r="A111" s="6" t="s">
        <v>269</v>
      </c>
      <c r="B111" s="6" t="s">
        <v>269</v>
      </c>
    </row>
  </sheetData>
  <mergeCells count="1">
    <mergeCell ref="Z1:AA1"/>
  </mergeCell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2.63" defaultRowHeight="15.75" outlineLevelCol="1"/>
  <cols>
    <col customWidth="1" min="1" max="1" width="10.0"/>
    <col customWidth="1" min="2" max="2" width="41.88"/>
    <col customWidth="1" min="3" max="3" width="48.38"/>
    <col customWidth="1" min="4" max="10" width="26.0" outlineLevel="1"/>
    <col customWidth="1" min="11" max="11" width="58.5" outlineLevel="1"/>
    <col customWidth="1" min="12" max="12" width="18.0"/>
    <col customWidth="1" min="13" max="13" width="113.63"/>
    <col customWidth="1" min="14" max="14" width="25.5"/>
    <col customWidth="1" min="15" max="17" width="15.88"/>
    <col customWidth="1" min="18" max="18" width="7.0"/>
    <col customWidth="1" min="19" max="19" width="10.75"/>
    <col customWidth="1" min="20" max="20" width="15.88"/>
  </cols>
  <sheetData>
    <row r="1">
      <c r="A1" s="11" t="s">
        <v>270</v>
      </c>
      <c r="B1" s="11" t="s">
        <v>1</v>
      </c>
      <c r="C1" s="3" t="s">
        <v>2</v>
      </c>
      <c r="D1" s="11" t="s">
        <v>3</v>
      </c>
      <c r="E1" s="11" t="s">
        <v>4</v>
      </c>
      <c r="F1" s="3" t="s">
        <v>271</v>
      </c>
      <c r="G1" s="3" t="s">
        <v>272</v>
      </c>
      <c r="H1" s="3" t="s">
        <v>273</v>
      </c>
      <c r="I1" s="3" t="s">
        <v>274</v>
      </c>
      <c r="J1" s="3" t="s">
        <v>275</v>
      </c>
      <c r="K1" s="3" t="s">
        <v>5</v>
      </c>
      <c r="L1" s="3" t="s">
        <v>18</v>
      </c>
      <c r="M1" s="3" t="s">
        <v>276</v>
      </c>
      <c r="N1" s="3" t="s">
        <v>277</v>
      </c>
      <c r="O1" s="3" t="s">
        <v>278</v>
      </c>
      <c r="P1" s="3" t="s">
        <v>279</v>
      </c>
      <c r="Q1" s="3" t="s">
        <v>280</v>
      </c>
      <c r="R1" s="3" t="s">
        <v>281</v>
      </c>
      <c r="S1" s="3" t="s">
        <v>282</v>
      </c>
      <c r="T1" s="3" t="s">
        <v>283</v>
      </c>
    </row>
    <row r="2">
      <c r="R2" s="12"/>
      <c r="S2" s="12"/>
      <c r="T2" s="12" t="b">
        <v>0</v>
      </c>
    </row>
    <row r="3">
      <c r="A3" s="5" t="s">
        <v>284</v>
      </c>
      <c r="B3" s="5" t="s">
        <v>285</v>
      </c>
      <c r="C3" s="5" t="s">
        <v>286</v>
      </c>
      <c r="D3" s="5" t="s">
        <v>287</v>
      </c>
      <c r="E3" s="5" t="s">
        <v>288</v>
      </c>
      <c r="F3" s="5"/>
      <c r="G3" s="5"/>
      <c r="H3" s="5"/>
      <c r="I3" s="5"/>
      <c r="J3" s="5"/>
      <c r="K3" s="5"/>
      <c r="R3" s="12"/>
      <c r="S3" s="12"/>
      <c r="T3" s="12" t="b">
        <v>0</v>
      </c>
    </row>
    <row r="4">
      <c r="A4" s="5" t="s">
        <v>284</v>
      </c>
      <c r="B4" s="5" t="s">
        <v>289</v>
      </c>
      <c r="C4" s="5" t="s">
        <v>290</v>
      </c>
      <c r="D4" s="6" t="s">
        <v>291</v>
      </c>
      <c r="E4" s="5" t="s">
        <v>292</v>
      </c>
      <c r="K4" s="5"/>
      <c r="R4" s="12"/>
      <c r="S4" s="12"/>
      <c r="T4" s="12" t="b">
        <v>0</v>
      </c>
    </row>
    <row r="5">
      <c r="A5" s="5" t="s">
        <v>284</v>
      </c>
      <c r="B5" s="5" t="s">
        <v>293</v>
      </c>
      <c r="C5" s="5" t="s">
        <v>294</v>
      </c>
      <c r="D5" s="5" t="s">
        <v>295</v>
      </c>
      <c r="E5" s="5" t="s">
        <v>296</v>
      </c>
      <c r="K5" s="5"/>
      <c r="R5" s="12"/>
      <c r="S5" s="12"/>
      <c r="T5" s="12" t="b">
        <v>0</v>
      </c>
    </row>
    <row r="6">
      <c r="A6" s="5"/>
      <c r="B6" s="5"/>
      <c r="C6" s="5"/>
      <c r="D6" s="6"/>
      <c r="E6" s="6"/>
      <c r="K6" s="5"/>
      <c r="R6" s="12"/>
      <c r="S6" s="12"/>
      <c r="T6" s="12" t="b">
        <v>0</v>
      </c>
    </row>
    <row r="7">
      <c r="A7" s="5" t="s">
        <v>297</v>
      </c>
      <c r="B7" s="5" t="s">
        <v>46</v>
      </c>
      <c r="C7" s="5" t="s">
        <v>298</v>
      </c>
      <c r="D7" s="5" t="s">
        <v>299</v>
      </c>
      <c r="E7" s="5" t="s">
        <v>300</v>
      </c>
      <c r="K7" s="5"/>
      <c r="R7" s="12"/>
      <c r="S7" s="12"/>
      <c r="T7" s="12" t="b">
        <v>0</v>
      </c>
    </row>
    <row r="8">
      <c r="A8" s="5" t="s">
        <v>297</v>
      </c>
      <c r="B8" s="5" t="s">
        <v>177</v>
      </c>
      <c r="C8" s="5" t="s">
        <v>301</v>
      </c>
      <c r="D8" s="5" t="s">
        <v>302</v>
      </c>
      <c r="E8" s="5" t="s">
        <v>303</v>
      </c>
      <c r="K8" s="5"/>
      <c r="R8" s="12"/>
      <c r="S8" s="12"/>
      <c r="T8" s="12" t="b">
        <v>0</v>
      </c>
    </row>
    <row r="9">
      <c r="A9" s="5"/>
      <c r="B9" s="5"/>
      <c r="C9" s="5"/>
      <c r="D9" s="6"/>
      <c r="E9" s="6"/>
      <c r="K9" s="5"/>
      <c r="R9" s="12"/>
      <c r="S9" s="12"/>
      <c r="T9" s="12" t="b">
        <v>0</v>
      </c>
    </row>
    <row r="10">
      <c r="A10" s="5" t="s">
        <v>304</v>
      </c>
      <c r="B10" s="5" t="s">
        <v>305</v>
      </c>
      <c r="C10" s="5" t="s">
        <v>306</v>
      </c>
      <c r="D10" s="6" t="s">
        <v>307</v>
      </c>
      <c r="E10" s="6" t="s">
        <v>307</v>
      </c>
      <c r="K10" s="5" t="str">
        <f t="shared" ref="K10:K12" si="1">if(B10="","",CONCAT(B10,".mp3"))</f>
        <v>timesheet.mp3</v>
      </c>
      <c r="R10" s="12"/>
      <c r="S10" s="12"/>
      <c r="T10" s="12" t="b">
        <v>0</v>
      </c>
    </row>
    <row r="11">
      <c r="A11" s="5" t="s">
        <v>304</v>
      </c>
      <c r="B11" s="5" t="s">
        <v>308</v>
      </c>
      <c r="C11" s="5" t="s">
        <v>309</v>
      </c>
      <c r="D11" s="5" t="s">
        <v>310</v>
      </c>
      <c r="E11" s="5" t="s">
        <v>310</v>
      </c>
      <c r="K11" s="5" t="str">
        <f t="shared" si="1"/>
        <v>todo.mp3</v>
      </c>
      <c r="R11" s="12"/>
      <c r="S11" s="12"/>
      <c r="T11" s="12" t="b">
        <v>0</v>
      </c>
    </row>
    <row r="12">
      <c r="A12" s="5" t="s">
        <v>304</v>
      </c>
      <c r="B12" s="5" t="s">
        <v>311</v>
      </c>
      <c r="C12" s="5" t="s">
        <v>312</v>
      </c>
      <c r="D12" s="5" t="s">
        <v>313</v>
      </c>
      <c r="E12" s="5" t="s">
        <v>313</v>
      </c>
      <c r="K12" s="5" t="str">
        <f t="shared" si="1"/>
        <v>future.mp3</v>
      </c>
      <c r="R12" s="12"/>
      <c r="S12" s="12"/>
      <c r="T12" s="12" t="b">
        <v>0</v>
      </c>
    </row>
    <row r="13">
      <c r="K13" s="5"/>
      <c r="R13" s="12"/>
      <c r="S13" s="12"/>
      <c r="T13" s="12" t="b">
        <v>0</v>
      </c>
    </row>
    <row r="14">
      <c r="K14" s="5"/>
      <c r="R14" s="12"/>
      <c r="S14" s="12"/>
      <c r="T14" s="12" t="b">
        <v>0</v>
      </c>
    </row>
    <row r="15">
      <c r="A15" s="5" t="s">
        <v>314</v>
      </c>
      <c r="B15" s="5" t="s">
        <v>45</v>
      </c>
      <c r="C15" s="5" t="s">
        <v>315</v>
      </c>
      <c r="E15" s="5" t="s">
        <v>316</v>
      </c>
      <c r="K15" s="5" t="str">
        <f t="shared" ref="K15:K17" si="2">if(B15="","",CONCAT(B15,".mp3"))</f>
        <v>me.mp3</v>
      </c>
      <c r="R15" s="12"/>
      <c r="S15" s="12"/>
      <c r="T15" s="12" t="b">
        <v>0</v>
      </c>
    </row>
    <row r="16">
      <c r="A16" s="5" t="s">
        <v>314</v>
      </c>
      <c r="B16" s="5" t="s">
        <v>317</v>
      </c>
      <c r="C16" s="5" t="s">
        <v>318</v>
      </c>
      <c r="E16" s="5" t="s">
        <v>319</v>
      </c>
      <c r="K16" s="5" t="str">
        <f t="shared" si="2"/>
        <v>adults.mp3</v>
      </c>
      <c r="R16" s="12"/>
      <c r="S16" s="12"/>
      <c r="T16" s="12" t="b">
        <v>0</v>
      </c>
    </row>
    <row r="17">
      <c r="A17" s="5" t="s">
        <v>314</v>
      </c>
      <c r="B17" s="5" t="s">
        <v>320</v>
      </c>
      <c r="C17" s="5" t="s">
        <v>321</v>
      </c>
      <c r="E17" s="5" t="s">
        <v>322</v>
      </c>
      <c r="K17" s="5" t="str">
        <f t="shared" si="2"/>
        <v>children.mp3</v>
      </c>
      <c r="R17" s="12"/>
      <c r="S17" s="12"/>
      <c r="T17" s="12" t="b">
        <v>0</v>
      </c>
    </row>
    <row r="18">
      <c r="A18" s="5"/>
      <c r="B18" s="5"/>
      <c r="C18" s="5"/>
      <c r="E18" s="5"/>
      <c r="K18" s="5"/>
      <c r="L18" s="5"/>
      <c r="R18" s="12"/>
      <c r="S18" s="12"/>
      <c r="T18" s="12" t="b">
        <v>0</v>
      </c>
    </row>
    <row r="19">
      <c r="A19" s="5" t="s">
        <v>276</v>
      </c>
      <c r="B19" s="5" t="s">
        <v>323</v>
      </c>
      <c r="C19" s="5" t="s">
        <v>324</v>
      </c>
      <c r="E19" s="5"/>
      <c r="K19" s="5"/>
      <c r="L19" s="5" t="s">
        <v>325</v>
      </c>
      <c r="R19" s="12"/>
      <c r="S19" s="12"/>
      <c r="T19" s="12" t="b">
        <v>0</v>
      </c>
    </row>
    <row r="20">
      <c r="A20" s="5" t="s">
        <v>276</v>
      </c>
      <c r="B20" s="8" t="s">
        <v>326</v>
      </c>
      <c r="C20" s="5" t="s">
        <v>327</v>
      </c>
      <c r="D20" s="5"/>
      <c r="E20" s="5"/>
      <c r="F20" s="5"/>
      <c r="G20" s="5"/>
      <c r="H20" s="5"/>
      <c r="I20" s="5"/>
      <c r="J20" s="5"/>
      <c r="K20" s="5"/>
      <c r="L20" s="5" t="s">
        <v>325</v>
      </c>
      <c r="R20" s="12"/>
      <c r="S20" s="12"/>
      <c r="T20" s="12" t="b">
        <v>0</v>
      </c>
    </row>
    <row r="21">
      <c r="A21" s="5" t="s">
        <v>276</v>
      </c>
      <c r="B21" s="8" t="s">
        <v>328</v>
      </c>
      <c r="C21" s="5" t="s">
        <v>329</v>
      </c>
      <c r="D21" s="5"/>
      <c r="E21" s="5"/>
      <c r="F21" s="5" t="s">
        <v>330</v>
      </c>
      <c r="G21" s="5" t="s">
        <v>330</v>
      </c>
      <c r="H21" s="5" t="str">
        <f>CONCAT(B21,".jpg")</f>
        <v>scion_bank.jpg</v>
      </c>
      <c r="I21" s="5"/>
      <c r="J21" s="5"/>
      <c r="K21" s="5" t="str">
        <f t="shared" ref="K21:K28" si="3">if(B21="","",CONCAT(B21,".mp3"))</f>
        <v>scion_bank.mp3</v>
      </c>
      <c r="L21" s="5" t="s">
        <v>331</v>
      </c>
      <c r="R21" s="12"/>
      <c r="S21" s="12"/>
      <c r="T21" s="12" t="b">
        <v>0</v>
      </c>
    </row>
    <row r="22">
      <c r="A22" s="5" t="s">
        <v>276</v>
      </c>
      <c r="B22" s="8" t="s">
        <v>332</v>
      </c>
      <c r="C22" s="5" t="s">
        <v>333</v>
      </c>
      <c r="F22" s="5" t="s">
        <v>334</v>
      </c>
      <c r="G22" s="5" t="s">
        <v>334</v>
      </c>
      <c r="H22" s="5" t="s">
        <v>334</v>
      </c>
      <c r="K22" s="5" t="str">
        <f t="shared" si="3"/>
        <v>cashew.mp3</v>
      </c>
      <c r="L22" s="5" t="s">
        <v>331</v>
      </c>
      <c r="R22" s="12"/>
      <c r="S22" s="12"/>
      <c r="T22" s="12" t="b">
        <v>0</v>
      </c>
    </row>
    <row r="23">
      <c r="A23" s="5" t="s">
        <v>276</v>
      </c>
      <c r="B23" s="13" t="s">
        <v>335</v>
      </c>
      <c r="C23" s="5" t="s">
        <v>336</v>
      </c>
      <c r="D23" s="5"/>
      <c r="E23" s="5"/>
      <c r="F23" s="5" t="s">
        <v>337</v>
      </c>
      <c r="G23" s="5" t="s">
        <v>337</v>
      </c>
      <c r="H23" s="5" t="str">
        <f t="shared" ref="H23:H25" si="4">CONCAT(B23,".jpg")</f>
        <v>nursery.jpg</v>
      </c>
      <c r="I23" s="5"/>
      <c r="J23" s="5"/>
      <c r="K23" s="5" t="str">
        <f t="shared" si="3"/>
        <v>nursery.mp3</v>
      </c>
      <c r="L23" s="5" t="s">
        <v>331</v>
      </c>
      <c r="R23" s="12"/>
      <c r="S23" s="12"/>
      <c r="T23" s="12" t="b">
        <v>0</v>
      </c>
    </row>
    <row r="24">
      <c r="A24" s="5" t="s">
        <v>276</v>
      </c>
      <c r="B24" s="13" t="s">
        <v>338</v>
      </c>
      <c r="C24" s="5" t="s">
        <v>339</v>
      </c>
      <c r="H24" s="5" t="str">
        <f t="shared" si="4"/>
        <v>mini_house.jpg</v>
      </c>
      <c r="K24" s="5" t="str">
        <f t="shared" si="3"/>
        <v>mini_house.mp3</v>
      </c>
      <c r="L24" s="5" t="s">
        <v>331</v>
      </c>
      <c r="R24" s="12"/>
      <c r="S24" s="12"/>
      <c r="T24" s="12" t="b">
        <v>0</v>
      </c>
    </row>
    <row r="25">
      <c r="A25" s="5" t="s">
        <v>276</v>
      </c>
      <c r="B25" s="8" t="s">
        <v>340</v>
      </c>
      <c r="C25" s="5" t="s">
        <v>341</v>
      </c>
      <c r="D25" s="5"/>
      <c r="E25" s="5"/>
      <c r="F25" s="5"/>
      <c r="G25" s="5"/>
      <c r="H25" s="5" t="str">
        <f t="shared" si="4"/>
        <v>construction.jpg</v>
      </c>
      <c r="I25" s="5"/>
      <c r="J25" s="5"/>
      <c r="K25" s="5" t="str">
        <f t="shared" si="3"/>
        <v>construction.mp3</v>
      </c>
      <c r="L25" s="5" t="s">
        <v>331</v>
      </c>
      <c r="R25" s="12"/>
      <c r="S25" s="12"/>
      <c r="T25" s="12" t="b">
        <v>0</v>
      </c>
    </row>
    <row r="26">
      <c r="A26" s="5" t="s">
        <v>276</v>
      </c>
      <c r="B26" s="5" t="s">
        <v>342</v>
      </c>
      <c r="C26" s="5" t="s">
        <v>343</v>
      </c>
      <c r="F26" s="5" t="s">
        <v>344</v>
      </c>
      <c r="G26" s="5" t="s">
        <v>344</v>
      </c>
      <c r="H26" s="5" t="s">
        <v>344</v>
      </c>
      <c r="K26" s="5" t="str">
        <f t="shared" si="3"/>
        <v>area1.mp3</v>
      </c>
      <c r="L26" s="5" t="s">
        <v>331</v>
      </c>
      <c r="R26" s="12"/>
      <c r="S26" s="12"/>
      <c r="T26" s="12" t="b">
        <v>0</v>
      </c>
    </row>
    <row r="27">
      <c r="A27" s="5" t="s">
        <v>276</v>
      </c>
      <c r="B27" s="5" t="s">
        <v>345</v>
      </c>
      <c r="C27" s="5" t="s">
        <v>346</v>
      </c>
      <c r="H27" s="5" t="str">
        <f t="shared" ref="H27:H28" si="5">CONCAT(B27,".jpg")</f>
        <v>cashew_shed.jpg</v>
      </c>
      <c r="K27" s="5" t="str">
        <f t="shared" si="3"/>
        <v>cashew_shed.mp3</v>
      </c>
      <c r="L27" s="5" t="s">
        <v>331</v>
      </c>
      <c r="R27" s="12"/>
      <c r="S27" s="12"/>
      <c r="T27" s="12" t="b">
        <v>0</v>
      </c>
    </row>
    <row r="28">
      <c r="A28" s="5" t="s">
        <v>276</v>
      </c>
      <c r="B28" s="5" t="s">
        <v>347</v>
      </c>
      <c r="C28" s="8" t="s">
        <v>348</v>
      </c>
      <c r="H28" s="14" t="str">
        <f t="shared" si="5"/>
        <v>all_land.jpg</v>
      </c>
      <c r="K28" s="5" t="str">
        <f t="shared" si="3"/>
        <v>all_land.mp3</v>
      </c>
      <c r="L28" s="5" t="s">
        <v>331</v>
      </c>
      <c r="M28" s="8"/>
      <c r="R28" s="12"/>
      <c r="S28" s="12"/>
      <c r="T28" s="12" t="b">
        <v>0</v>
      </c>
    </row>
    <row r="29">
      <c r="A29" s="5" t="s">
        <v>276</v>
      </c>
      <c r="B29" s="5" t="s">
        <v>349</v>
      </c>
      <c r="C29" s="8" t="s">
        <v>350</v>
      </c>
      <c r="K29" s="5"/>
      <c r="L29" s="5" t="s">
        <v>325</v>
      </c>
      <c r="M29" s="8"/>
      <c r="R29" s="12"/>
      <c r="S29" s="12"/>
      <c r="T29" s="12" t="b">
        <v>0</v>
      </c>
    </row>
    <row r="30">
      <c r="A30" s="5" t="s">
        <v>276</v>
      </c>
      <c r="B30" s="5" t="s">
        <v>351</v>
      </c>
      <c r="C30" s="8" t="s">
        <v>352</v>
      </c>
      <c r="K30" s="5"/>
      <c r="L30" s="5" t="s">
        <v>325</v>
      </c>
      <c r="M30" s="8"/>
      <c r="R30" s="12"/>
      <c r="S30" s="12"/>
      <c r="T30" s="12" t="b">
        <v>0</v>
      </c>
    </row>
    <row r="31">
      <c r="A31" s="5" t="s">
        <v>276</v>
      </c>
      <c r="B31" s="5" t="s">
        <v>353</v>
      </c>
      <c r="C31" s="8" t="s">
        <v>354</v>
      </c>
      <c r="K31" s="5"/>
      <c r="L31" s="5" t="s">
        <v>325</v>
      </c>
      <c r="M31" s="8"/>
      <c r="R31" s="12"/>
      <c r="S31" s="12"/>
      <c r="T31" s="12" t="b">
        <v>0</v>
      </c>
    </row>
    <row r="32">
      <c r="A32" s="5" t="s">
        <v>276</v>
      </c>
      <c r="B32" s="5" t="s">
        <v>355</v>
      </c>
      <c r="C32" s="8" t="s">
        <v>356</v>
      </c>
      <c r="K32" s="5"/>
      <c r="L32" s="5" t="s">
        <v>325</v>
      </c>
      <c r="M32" s="8"/>
      <c r="R32" s="12"/>
      <c r="S32" s="12"/>
      <c r="T32" s="12" t="b">
        <v>0</v>
      </c>
    </row>
    <row r="33">
      <c r="A33" s="5" t="s">
        <v>276</v>
      </c>
      <c r="B33" s="5" t="s">
        <v>357</v>
      </c>
      <c r="C33" s="8" t="s">
        <v>358</v>
      </c>
      <c r="K33" s="5"/>
      <c r="L33" s="5" t="s">
        <v>325</v>
      </c>
      <c r="M33" s="8"/>
      <c r="R33" s="12"/>
      <c r="S33" s="12"/>
      <c r="T33" s="12" t="b">
        <v>0</v>
      </c>
    </row>
    <row r="34">
      <c r="A34" s="5" t="s">
        <v>276</v>
      </c>
      <c r="B34" s="5" t="s">
        <v>359</v>
      </c>
      <c r="C34" s="8" t="s">
        <v>360</v>
      </c>
      <c r="K34" s="5"/>
      <c r="L34" s="5" t="s">
        <v>325</v>
      </c>
      <c r="M34" s="8"/>
      <c r="R34" s="12"/>
      <c r="S34" s="12"/>
      <c r="T34" s="12" t="b">
        <v>0</v>
      </c>
    </row>
    <row r="35">
      <c r="A35" s="5"/>
      <c r="B35" s="5"/>
      <c r="C35" s="15"/>
      <c r="K35" s="5"/>
      <c r="L35" s="5"/>
      <c r="M35" s="8"/>
      <c r="R35" s="12"/>
      <c r="S35" s="12"/>
      <c r="T35" s="12" t="b">
        <v>0</v>
      </c>
    </row>
    <row r="36">
      <c r="A36" s="5"/>
      <c r="B36" s="5"/>
      <c r="C36" s="15"/>
      <c r="K36" s="5" t="str">
        <f t="shared" ref="K36:K52" si="6">if(B36="","",CONCAT(B36,".mp3"))</f>
        <v/>
      </c>
      <c r="M36" s="8"/>
      <c r="R36" s="12"/>
      <c r="S36" s="12"/>
      <c r="T36" s="12" t="b">
        <v>0</v>
      </c>
    </row>
    <row r="37">
      <c r="A37" s="5" t="s">
        <v>277</v>
      </c>
      <c r="B37" s="5" t="s">
        <v>361</v>
      </c>
      <c r="C37" s="15" t="s">
        <v>362</v>
      </c>
      <c r="H37" s="5" t="str">
        <f>CONCAT(B37,".jpg")</f>
        <v>entire_area.jpg</v>
      </c>
      <c r="K37" s="5" t="str">
        <f t="shared" si="6"/>
        <v>entire_area.mp3</v>
      </c>
      <c r="M37" s="8"/>
      <c r="R37" s="12"/>
      <c r="S37" s="12"/>
      <c r="T37" s="12" t="b">
        <v>0</v>
      </c>
    </row>
    <row r="38">
      <c r="A38" s="5" t="s">
        <v>277</v>
      </c>
      <c r="B38" s="5" t="s">
        <v>363</v>
      </c>
      <c r="C38" s="15" t="s">
        <v>364</v>
      </c>
      <c r="F38" s="5" t="s">
        <v>365</v>
      </c>
      <c r="G38" s="5" t="s">
        <v>365</v>
      </c>
      <c r="H38" s="5" t="s">
        <v>365</v>
      </c>
      <c r="K38" s="5" t="str">
        <f t="shared" si="6"/>
        <v>trees.mp3</v>
      </c>
      <c r="M38" s="8"/>
      <c r="R38" s="12"/>
      <c r="S38" s="12"/>
      <c r="T38" s="12" t="b">
        <v>0</v>
      </c>
    </row>
    <row r="39">
      <c r="A39" s="5" t="s">
        <v>277</v>
      </c>
      <c r="B39" s="5" t="s">
        <v>366</v>
      </c>
      <c r="C39" s="15" t="s">
        <v>367</v>
      </c>
      <c r="F39" s="5" t="s">
        <v>368</v>
      </c>
      <c r="G39" s="5" t="s">
        <v>368</v>
      </c>
      <c r="H39" s="5" t="s">
        <v>368</v>
      </c>
      <c r="K39" s="5" t="str">
        <f t="shared" si="6"/>
        <v>intercropping.mp3</v>
      </c>
      <c r="M39" s="8"/>
      <c r="R39" s="12"/>
      <c r="S39" s="12"/>
      <c r="T39" s="12" t="b">
        <v>0</v>
      </c>
    </row>
    <row r="40">
      <c r="K40" s="5" t="str">
        <f t="shared" si="6"/>
        <v/>
      </c>
      <c r="R40" s="12"/>
      <c r="S40" s="12"/>
      <c r="T40" s="12" t="b">
        <v>0</v>
      </c>
    </row>
    <row r="41">
      <c r="A41" s="5" t="s">
        <v>278</v>
      </c>
      <c r="B41" s="5" t="s">
        <v>369</v>
      </c>
      <c r="C41" s="5" t="s">
        <v>370</v>
      </c>
      <c r="F41" s="5"/>
      <c r="G41" s="5"/>
      <c r="H41" s="5" t="str">
        <f t="shared" ref="H41:H42" si="7">CONCAT(B41,".jpg")</f>
        <v>perennials.jpg</v>
      </c>
      <c r="K41" s="5" t="str">
        <f t="shared" si="6"/>
        <v>perennials.mp3</v>
      </c>
      <c r="M41" s="5"/>
      <c r="R41" s="12"/>
      <c r="S41" s="12"/>
      <c r="T41" s="12" t="b">
        <v>0</v>
      </c>
    </row>
    <row r="42">
      <c r="A42" s="5" t="s">
        <v>278</v>
      </c>
      <c r="B42" s="5" t="s">
        <v>371</v>
      </c>
      <c r="C42" s="5" t="s">
        <v>372</v>
      </c>
      <c r="F42" s="5" t="s">
        <v>373</v>
      </c>
      <c r="G42" s="5" t="s">
        <v>373</v>
      </c>
      <c r="H42" s="5" t="str">
        <f t="shared" si="7"/>
        <v>annuals.jpg</v>
      </c>
      <c r="K42" s="5" t="str">
        <f t="shared" si="6"/>
        <v>annuals.mp3</v>
      </c>
      <c r="M42" s="5"/>
      <c r="R42" s="12"/>
      <c r="S42" s="12"/>
      <c r="T42" s="12" t="b">
        <v>0</v>
      </c>
    </row>
    <row r="43">
      <c r="K43" s="5" t="str">
        <f t="shared" si="6"/>
        <v/>
      </c>
      <c r="R43" s="12"/>
      <c r="S43" s="12"/>
      <c r="T43" s="12" t="b">
        <v>0</v>
      </c>
    </row>
    <row r="44">
      <c r="A44" s="5" t="s">
        <v>374</v>
      </c>
      <c r="B44" s="5" t="s">
        <v>46</v>
      </c>
      <c r="C44" s="5" t="s">
        <v>375</v>
      </c>
      <c r="E44" s="5" t="s">
        <v>300</v>
      </c>
      <c r="K44" s="5" t="str">
        <f t="shared" si="6"/>
        <v>yes.mp3</v>
      </c>
      <c r="R44" s="12"/>
      <c r="S44" s="12"/>
      <c r="T44" s="12" t="b">
        <v>0</v>
      </c>
    </row>
    <row r="45">
      <c r="A45" s="5" t="s">
        <v>374</v>
      </c>
      <c r="B45" s="5" t="s">
        <v>177</v>
      </c>
      <c r="C45" s="5" t="s">
        <v>376</v>
      </c>
      <c r="E45" s="5" t="s">
        <v>303</v>
      </c>
      <c r="K45" s="5" t="str">
        <f t="shared" si="6"/>
        <v>no.mp3</v>
      </c>
      <c r="R45" s="12"/>
      <c r="S45" s="12"/>
      <c r="T45" s="12" t="b">
        <v>0</v>
      </c>
    </row>
    <row r="46">
      <c r="K46" s="5" t="str">
        <f t="shared" si="6"/>
        <v/>
      </c>
      <c r="R46" s="12"/>
      <c r="S46" s="12"/>
      <c r="T46" s="12" t="b">
        <v>0</v>
      </c>
    </row>
    <row r="47">
      <c r="A47" s="5" t="s">
        <v>377</v>
      </c>
      <c r="B47" s="12" t="s">
        <v>378</v>
      </c>
      <c r="C47" s="12" t="s">
        <v>379</v>
      </c>
      <c r="D47" s="5" t="str">
        <f>IFERROR(__xludf.DUMMYFUNCTION("GOOGLETRANSLATE(C47,""en"",""fr"")"),"Vérifier")</f>
        <v>Vérifier</v>
      </c>
      <c r="E47" s="5" t="str">
        <f t="shared" ref="E47:E52" si="8">D47</f>
        <v>Vérifier</v>
      </c>
      <c r="F47" s="5"/>
      <c r="G47" s="5" t="str">
        <f t="shared" ref="G47:G52" si="9">H47</f>
        <v>verify.jpg</v>
      </c>
      <c r="H47" s="5" t="str">
        <f t="shared" ref="H47:H57" si="10">CONCAT(B47,".jpg")</f>
        <v>verify.jpg</v>
      </c>
      <c r="I47" s="5" t="str">
        <f>if(B47="","",CONCAT(B47,"_en.mp3"))</f>
        <v>verify_en.mp3</v>
      </c>
      <c r="J47" s="5" t="str">
        <f>if(B47="","",CONCAT(B47,"_fr.mp3"))</f>
        <v>verify_fr.mp3</v>
      </c>
      <c r="K47" s="5" t="str">
        <f t="shared" si="6"/>
        <v>verify.mp3</v>
      </c>
      <c r="L47" s="5" t="s">
        <v>331</v>
      </c>
      <c r="M47" s="8" t="str">
        <f>JOIN(" , ",$B$21,$B$22,$B$23,$B$26,$B$27)</f>
        <v>scion_bank , cashew , nursery , area1 , cashew_shed</v>
      </c>
      <c r="N47" s="5" t="str">
        <f>JOIN(" , ",$B$37,$B$38,$B$39)</f>
        <v>entire_area , trees , intercropping</v>
      </c>
      <c r="O47" s="5" t="str">
        <f t="shared" ref="O47:O51" si="11">JOIN(" , ",$B$41,$B$42)</f>
        <v>perennials , annuals</v>
      </c>
      <c r="P47" s="5"/>
      <c r="Q47" s="5"/>
      <c r="R47" s="5"/>
      <c r="S47" s="5"/>
      <c r="T47" s="5" t="b">
        <v>0</v>
      </c>
    </row>
    <row r="48">
      <c r="A48" s="5" t="s">
        <v>377</v>
      </c>
      <c r="B48" s="12" t="s">
        <v>380</v>
      </c>
      <c r="C48" s="12" t="s">
        <v>381</v>
      </c>
      <c r="D48" s="5" t="str">
        <f>IFERROR(__xludf.DUMMYFUNCTION("GOOGLETRANSLATE(C48,""en"",""fr"")"),"Eau")</f>
        <v>Eau</v>
      </c>
      <c r="E48" s="5" t="str">
        <f t="shared" si="8"/>
        <v>Eau</v>
      </c>
      <c r="F48" s="5"/>
      <c r="G48" s="5" t="str">
        <f t="shared" si="9"/>
        <v>water.jpg</v>
      </c>
      <c r="H48" s="5" t="str">
        <f t="shared" si="10"/>
        <v>water.jpg</v>
      </c>
      <c r="I48" s="5"/>
      <c r="J48" s="5"/>
      <c r="K48" s="5" t="str">
        <f t="shared" si="6"/>
        <v>water.mp3</v>
      </c>
      <c r="L48" s="5" t="s">
        <v>331</v>
      </c>
      <c r="M48" s="8" t="str">
        <f t="shared" ref="M48:M56" si="12">JOIN(" , ",$B$21,$B$22,$B$23,$B$26)</f>
        <v>scion_bank , cashew , nursery , area1</v>
      </c>
      <c r="N48" s="5" t="str">
        <f t="shared" ref="N48:N52" si="13">JOIN(" , ",$B$38,$B$39)</f>
        <v>trees , intercropping</v>
      </c>
      <c r="O48" s="5" t="str">
        <f t="shared" si="11"/>
        <v>perennials , annuals</v>
      </c>
      <c r="P48" s="5"/>
      <c r="Q48" s="5"/>
      <c r="R48" s="5"/>
      <c r="S48" s="5"/>
      <c r="T48" s="5" t="b">
        <v>0</v>
      </c>
    </row>
    <row r="49">
      <c r="A49" s="5" t="s">
        <v>377</v>
      </c>
      <c r="B49" s="12" t="s">
        <v>382</v>
      </c>
      <c r="C49" s="12" t="s">
        <v>383</v>
      </c>
      <c r="D49" s="5" t="str">
        <f>IFERROR(__xludf.DUMMYFUNCTION("GOOGLETRANSLATE(C49,""en"",""fr"")"),"Appliquer de l'engrais/du compost")</f>
        <v>Appliquer de l'engrais/du compost</v>
      </c>
      <c r="E49" s="5" t="str">
        <f t="shared" si="8"/>
        <v>Appliquer de l'engrais/du compost</v>
      </c>
      <c r="F49" s="5"/>
      <c r="G49" s="5" t="str">
        <f t="shared" si="9"/>
        <v>apply_fertilizer.jpg</v>
      </c>
      <c r="H49" s="5" t="str">
        <f t="shared" si="10"/>
        <v>apply_fertilizer.jpg</v>
      </c>
      <c r="I49" s="5"/>
      <c r="J49" s="5"/>
      <c r="K49" s="5" t="str">
        <f t="shared" si="6"/>
        <v>apply_fertilizer.mp3</v>
      </c>
      <c r="L49" s="5" t="s">
        <v>384</v>
      </c>
      <c r="M49" s="8" t="str">
        <f t="shared" si="12"/>
        <v>scion_bank , cashew , nursery , area1</v>
      </c>
      <c r="N49" s="5" t="str">
        <f t="shared" si="13"/>
        <v>trees , intercropping</v>
      </c>
      <c r="O49" s="5" t="str">
        <f t="shared" si="11"/>
        <v>perennials , annuals</v>
      </c>
      <c r="P49" s="5"/>
      <c r="Q49" s="5"/>
      <c r="R49" s="5"/>
      <c r="S49" s="5"/>
      <c r="T49" s="5" t="b">
        <v>0</v>
      </c>
    </row>
    <row r="50">
      <c r="A50" s="5" t="s">
        <v>377</v>
      </c>
      <c r="B50" s="12" t="s">
        <v>385</v>
      </c>
      <c r="C50" s="12" t="s">
        <v>386</v>
      </c>
      <c r="D50" s="5" t="str">
        <f>IFERROR(__xludf.DUMMYFUNCTION("GOOGLETRANSLATE(C50,""en"",""fr"")"),"Élaguer")</f>
        <v>Élaguer</v>
      </c>
      <c r="E50" s="5" t="str">
        <f t="shared" si="8"/>
        <v>Élaguer</v>
      </c>
      <c r="F50" s="5"/>
      <c r="G50" s="5" t="str">
        <f t="shared" si="9"/>
        <v>prune.jpg</v>
      </c>
      <c r="H50" s="5" t="str">
        <f t="shared" si="10"/>
        <v>prune.jpg</v>
      </c>
      <c r="I50" s="5"/>
      <c r="J50" s="5"/>
      <c r="K50" s="5" t="str">
        <f t="shared" si="6"/>
        <v>prune.mp3</v>
      </c>
      <c r="L50" s="5" t="s">
        <v>331</v>
      </c>
      <c r="M50" s="8" t="str">
        <f t="shared" si="12"/>
        <v>scion_bank , cashew , nursery , area1</v>
      </c>
      <c r="N50" s="5" t="str">
        <f t="shared" si="13"/>
        <v>trees , intercropping</v>
      </c>
      <c r="O50" s="5" t="str">
        <f t="shared" si="11"/>
        <v>perennials , annuals</v>
      </c>
      <c r="P50" s="5"/>
      <c r="Q50" s="5"/>
      <c r="R50" s="5"/>
      <c r="S50" s="5"/>
      <c r="T50" s="5" t="b">
        <v>0</v>
      </c>
    </row>
    <row r="51">
      <c r="A51" s="5" t="s">
        <v>377</v>
      </c>
      <c r="B51" s="12" t="s">
        <v>387</v>
      </c>
      <c r="C51" s="12" t="s">
        <v>388</v>
      </c>
      <c r="D51" s="5" t="str">
        <f>IFERROR(__xludf.DUMMYFUNCTION("GOOGLETRANSLATE(C51,""en"",""fr"")"),"Lutte contre les insectes et les nuisibles")</f>
        <v>Lutte contre les insectes et les nuisibles</v>
      </c>
      <c r="E51" s="5" t="str">
        <f t="shared" si="8"/>
        <v>Lutte contre les insectes et les nuisibles</v>
      </c>
      <c r="F51" s="5"/>
      <c r="G51" s="5" t="str">
        <f t="shared" si="9"/>
        <v>pest_control.jpg</v>
      </c>
      <c r="H51" s="5" t="str">
        <f t="shared" si="10"/>
        <v>pest_control.jpg</v>
      </c>
      <c r="I51" s="5"/>
      <c r="J51" s="5"/>
      <c r="K51" s="5" t="str">
        <f t="shared" si="6"/>
        <v>pest_control.mp3</v>
      </c>
      <c r="L51" s="5" t="s">
        <v>331</v>
      </c>
      <c r="M51" s="8" t="str">
        <f t="shared" si="12"/>
        <v>scion_bank , cashew , nursery , area1</v>
      </c>
      <c r="N51" s="5" t="str">
        <f t="shared" si="13"/>
        <v>trees , intercropping</v>
      </c>
      <c r="O51" s="5" t="str">
        <f t="shared" si="11"/>
        <v>perennials , annuals</v>
      </c>
      <c r="P51" s="5"/>
      <c r="Q51" s="5"/>
      <c r="R51" s="5"/>
      <c r="S51" s="5"/>
      <c r="T51" s="5" t="b">
        <v>0</v>
      </c>
    </row>
    <row r="52">
      <c r="A52" s="5" t="s">
        <v>377</v>
      </c>
      <c r="B52" s="12" t="s">
        <v>389</v>
      </c>
      <c r="C52" s="12" t="s">
        <v>390</v>
      </c>
      <c r="D52" s="5" t="str">
        <f>IFERROR(__xludf.DUMMYFUNCTION("GOOGLETRANSLATE(C52,""en"",""fr"")"),"Greffer")</f>
        <v>Greffer</v>
      </c>
      <c r="E52" s="5" t="str">
        <f t="shared" si="8"/>
        <v>Greffer</v>
      </c>
      <c r="F52" s="5"/>
      <c r="G52" s="5" t="str">
        <f t="shared" si="9"/>
        <v>graft.jpg</v>
      </c>
      <c r="H52" s="5" t="str">
        <f t="shared" si="10"/>
        <v>graft.jpg</v>
      </c>
      <c r="I52" s="5"/>
      <c r="J52" s="5"/>
      <c r="K52" s="5" t="str">
        <f t="shared" si="6"/>
        <v>graft.mp3</v>
      </c>
      <c r="L52" s="5" t="s">
        <v>331</v>
      </c>
      <c r="M52" s="8" t="str">
        <f t="shared" si="12"/>
        <v>scion_bank , cashew , nursery , area1</v>
      </c>
      <c r="N52" s="5" t="str">
        <f t="shared" si="13"/>
        <v>trees , intercropping</v>
      </c>
      <c r="O52" s="5" t="str">
        <f>$B$41</f>
        <v>perennials</v>
      </c>
      <c r="P52" s="5"/>
      <c r="Q52" s="5"/>
      <c r="R52" s="5"/>
      <c r="S52" s="5"/>
      <c r="T52" s="5" t="b">
        <v>0</v>
      </c>
    </row>
    <row r="53">
      <c r="A53" s="5" t="s">
        <v>377</v>
      </c>
      <c r="B53" s="12" t="s">
        <v>391</v>
      </c>
      <c r="C53" s="12" t="s">
        <v>392</v>
      </c>
      <c r="D53" s="5"/>
      <c r="E53" s="5"/>
      <c r="F53" s="5"/>
      <c r="G53" s="5"/>
      <c r="H53" s="5" t="str">
        <f t="shared" si="10"/>
        <v>verify_others.jpg</v>
      </c>
      <c r="I53" s="5"/>
      <c r="J53" s="5"/>
      <c r="K53" s="5"/>
      <c r="L53" s="5" t="s">
        <v>325</v>
      </c>
      <c r="M53" s="8" t="str">
        <f t="shared" si="12"/>
        <v>scion_bank , cashew , nursery , area1</v>
      </c>
      <c r="N53" s="5" t="str">
        <f>JOIN(" , ",$B$37,$B$38,$B$39)</f>
        <v>entire_area , trees , intercropping</v>
      </c>
      <c r="O53" s="5" t="str">
        <f t="shared" ref="O53:O55" si="14">JOIN(" , ",$B$41,$B$42)</f>
        <v>perennials , annuals</v>
      </c>
      <c r="P53" s="5"/>
      <c r="Q53" s="5"/>
      <c r="R53" s="5"/>
      <c r="S53" s="5"/>
      <c r="T53" s="5" t="b">
        <v>0</v>
      </c>
    </row>
    <row r="54">
      <c r="A54" s="5" t="s">
        <v>377</v>
      </c>
      <c r="B54" s="12" t="s">
        <v>393</v>
      </c>
      <c r="C54" s="12" t="s">
        <v>394</v>
      </c>
      <c r="D54" s="5"/>
      <c r="E54" s="5"/>
      <c r="F54" s="5"/>
      <c r="G54" s="5"/>
      <c r="H54" s="5" t="str">
        <f t="shared" si="10"/>
        <v>survey.jpg</v>
      </c>
      <c r="I54" s="5"/>
      <c r="J54" s="5"/>
      <c r="K54" s="5"/>
      <c r="L54" s="5" t="s">
        <v>325</v>
      </c>
      <c r="M54" s="8" t="str">
        <f t="shared" si="12"/>
        <v>scion_bank , cashew , nursery , area1</v>
      </c>
      <c r="N54" s="5" t="str">
        <f t="shared" ref="N54:N55" si="15">JOIN(" , ",$B$38,$B$39)</f>
        <v>trees , intercropping</v>
      </c>
      <c r="O54" s="5" t="str">
        <f t="shared" si="14"/>
        <v>perennials , annuals</v>
      </c>
      <c r="P54" s="5"/>
      <c r="Q54" s="5"/>
      <c r="R54" s="5"/>
      <c r="S54" s="5"/>
      <c r="T54" s="5" t="b">
        <v>0</v>
      </c>
    </row>
    <row r="55">
      <c r="A55" s="5" t="s">
        <v>377</v>
      </c>
      <c r="B55" s="12" t="s">
        <v>395</v>
      </c>
      <c r="C55" s="12" t="s">
        <v>396</v>
      </c>
      <c r="D55" s="5"/>
      <c r="E55" s="5"/>
      <c r="F55" s="5"/>
      <c r="G55" s="5"/>
      <c r="H55" s="5" t="str">
        <f t="shared" si="10"/>
        <v>tag.jpg</v>
      </c>
      <c r="I55" s="5"/>
      <c r="J55" s="5"/>
      <c r="K55" s="5"/>
      <c r="L55" s="5" t="s">
        <v>325</v>
      </c>
      <c r="M55" s="8" t="str">
        <f t="shared" si="12"/>
        <v>scion_bank , cashew , nursery , area1</v>
      </c>
      <c r="N55" s="5" t="str">
        <f t="shared" si="15"/>
        <v>trees , intercropping</v>
      </c>
      <c r="O55" s="5" t="str">
        <f t="shared" si="14"/>
        <v>perennials , annuals</v>
      </c>
      <c r="P55" s="5"/>
      <c r="Q55" s="5"/>
      <c r="R55" s="5"/>
      <c r="S55" s="5"/>
      <c r="T55" s="5" t="b">
        <v>0</v>
      </c>
    </row>
    <row r="56">
      <c r="A56" s="5" t="s">
        <v>377</v>
      </c>
      <c r="B56" s="8" t="s">
        <v>397</v>
      </c>
      <c r="C56" s="8" t="s">
        <v>398</v>
      </c>
      <c r="D56" s="5" t="str">
        <f>IFERROR(__xludf.DUMMYFUNCTION("GOOGLETRANSLATE(C56,""en"",""fr"")"),"Installation/configuration de plomberie/irrigation")</f>
        <v>Installation/configuration de plomberie/irrigation</v>
      </c>
      <c r="E56" s="5" t="str">
        <f t="shared" ref="E56:E57" si="16">D56</f>
        <v>Installation/configuration de plomberie/irrigation</v>
      </c>
      <c r="F56" s="5"/>
      <c r="G56" s="5" t="str">
        <f t="shared" ref="G56:G57" si="17">H56</f>
        <v>irrigation_install.jpg</v>
      </c>
      <c r="H56" s="5" t="str">
        <f t="shared" si="10"/>
        <v>irrigation_install.jpg</v>
      </c>
      <c r="I56" s="5"/>
      <c r="J56" s="5"/>
      <c r="K56" s="5" t="str">
        <f t="shared" ref="K56:K101" si="18">if(B56="","",CONCAT(B56,".mp3"))</f>
        <v>irrigation_install.mp3</v>
      </c>
      <c r="L56" s="5" t="s">
        <v>331</v>
      </c>
      <c r="M56" s="8" t="str">
        <f t="shared" si="12"/>
        <v>scion_bank , cashew , nursery , area1</v>
      </c>
      <c r="N56" s="5" t="s">
        <v>361</v>
      </c>
      <c r="R56" s="12"/>
      <c r="S56" s="12"/>
      <c r="T56" s="12" t="b">
        <v>0</v>
      </c>
    </row>
    <row r="57">
      <c r="A57" s="5" t="s">
        <v>377</v>
      </c>
      <c r="B57" s="8" t="s">
        <v>399</v>
      </c>
      <c r="C57" s="8" t="s">
        <v>400</v>
      </c>
      <c r="D57" s="5" t="str">
        <f>IFERROR(__xludf.DUMMYFUNCTION("GOOGLETRANSLATE(C57,""en"",""fr"")"),"Réparation de plomberie/irrigation")</f>
        <v>Réparation de plomberie/irrigation</v>
      </c>
      <c r="E57" s="5" t="str">
        <f t="shared" si="16"/>
        <v>Réparation de plomberie/irrigation</v>
      </c>
      <c r="F57" s="5"/>
      <c r="G57" s="5" t="str">
        <f t="shared" si="17"/>
        <v>irrigation_repair.jpg</v>
      </c>
      <c r="H57" s="5" t="str">
        <f t="shared" si="10"/>
        <v>irrigation_repair.jpg</v>
      </c>
      <c r="I57" s="5"/>
      <c r="J57" s="5"/>
      <c r="K57" s="5" t="str">
        <f t="shared" si="18"/>
        <v>irrigation_repair.mp3</v>
      </c>
      <c r="L57" s="5" t="s">
        <v>331</v>
      </c>
      <c r="M57" s="8" t="str">
        <f>JOIN(" , ",$B$21,$B$22,$B$23,$B$24,$B$26,$B$27)</f>
        <v>scion_bank , cashew , nursery , mini_house , area1 , cashew_shed</v>
      </c>
      <c r="N57" s="5" t="s">
        <v>361</v>
      </c>
      <c r="R57" s="12"/>
      <c r="S57" s="12"/>
      <c r="T57" s="12" t="b">
        <v>0</v>
      </c>
    </row>
    <row r="58">
      <c r="A58" s="5" t="s">
        <v>377</v>
      </c>
      <c r="B58" s="5" t="s">
        <v>401</v>
      </c>
      <c r="C58" s="5" t="s">
        <v>402</v>
      </c>
      <c r="D58" s="5"/>
      <c r="E58" s="5"/>
      <c r="F58" s="5"/>
      <c r="G58" s="5"/>
      <c r="H58" s="5"/>
      <c r="I58" s="5"/>
      <c r="J58" s="5"/>
      <c r="K58" s="5" t="str">
        <f t="shared" si="18"/>
        <v>measuring.mp3</v>
      </c>
      <c r="L58" s="5" t="s">
        <v>325</v>
      </c>
      <c r="M58" s="8" t="str">
        <f>JOIN(" , ",$B$21,$B$22,$B$26)</f>
        <v>scion_bank , cashew , area1</v>
      </c>
      <c r="N58" s="5" t="str">
        <f>$B$37</f>
        <v>entire_area</v>
      </c>
      <c r="R58" s="12"/>
      <c r="S58" s="12"/>
      <c r="T58" s="12" t="b">
        <v>0</v>
      </c>
    </row>
    <row r="59">
      <c r="A59" s="5" t="s">
        <v>377</v>
      </c>
      <c r="B59" s="5" t="s">
        <v>403</v>
      </c>
      <c r="C59" s="5" t="s">
        <v>404</v>
      </c>
      <c r="D59" s="5" t="str">
        <f>IFERROR(__xludf.DUMMYFUNCTION("GOOGLETRANSLATE(C59,""en"",""fr"")"),"Construction de structures d'ombrage")</f>
        <v>Construction de structures d'ombrage</v>
      </c>
      <c r="E59" s="5" t="str">
        <f t="shared" ref="E59:E72" si="19">D59</f>
        <v>Construction de structures d'ombrage</v>
      </c>
      <c r="F59" s="5"/>
      <c r="G59" s="5" t="str">
        <f t="shared" ref="G59:G72" si="20">H59</f>
        <v>make_shade.jpg</v>
      </c>
      <c r="H59" s="5" t="str">
        <f t="shared" ref="H59:H96" si="21">CONCAT(B59,".jpg")</f>
        <v>make_shade.jpg</v>
      </c>
      <c r="I59" s="5"/>
      <c r="J59" s="5"/>
      <c r="K59" s="5" t="str">
        <f t="shared" si="18"/>
        <v>make_shade.mp3</v>
      </c>
      <c r="L59" s="5" t="s">
        <v>384</v>
      </c>
      <c r="M59" s="8" t="str">
        <f>JOIN(" , ",$B$21,$B$22,$B$23,$B$26)</f>
        <v>scion_bank , cashew , nursery , area1</v>
      </c>
      <c r="N59" s="5" t="str">
        <f>JOIN(" , ",$B$38,$B$39)</f>
        <v>trees , intercropping</v>
      </c>
      <c r="O59" s="5" t="str">
        <f>JOIN(" , ",$B$41,$B$42)</f>
        <v>perennials , annuals</v>
      </c>
      <c r="P59" s="5"/>
      <c r="Q59" s="5"/>
      <c r="R59" s="5"/>
      <c r="S59" s="5"/>
      <c r="T59" s="5" t="b">
        <v>0</v>
      </c>
    </row>
    <row r="60">
      <c r="A60" s="5" t="s">
        <v>377</v>
      </c>
      <c r="B60" s="5" t="s">
        <v>405</v>
      </c>
      <c r="C60" s="5" t="s">
        <v>406</v>
      </c>
      <c r="D60" s="5" t="str">
        <f>IFERROR(__xludf.DUMMYFUNCTION("GOOGLETRANSLATE(C60,""en"",""fr"")"),"Installation de clôtures (creuser des trous de poteaux, remplir de compost, planter des Gliricidia/Agave, etc., fil de fer barbelé)")</f>
        <v>Installation de clôtures (creuser des trous de poteaux, remplir de compost, planter des Gliricidia/Agave, etc., fil de fer barbelé)</v>
      </c>
      <c r="E60" s="5" t="str">
        <f t="shared" si="19"/>
        <v>Installation de clôtures (creuser des trous de poteaux, remplir de compost, planter des Gliricidia/Agave, etc., fil de fer barbelé)</v>
      </c>
      <c r="F60" s="5"/>
      <c r="G60" s="5" t="str">
        <f t="shared" si="20"/>
        <v>fence_install.jpg</v>
      </c>
      <c r="H60" s="5" t="str">
        <f t="shared" si="21"/>
        <v>fence_install.jpg</v>
      </c>
      <c r="I60" s="5"/>
      <c r="J60" s="5"/>
      <c r="K60" s="5" t="str">
        <f t="shared" si="18"/>
        <v>fence_install.mp3</v>
      </c>
      <c r="L60" s="5" t="s">
        <v>384</v>
      </c>
      <c r="M60" s="8" t="str">
        <f t="shared" ref="M60:M62" si="22">JOIN(" , ",$B$21,$B$22,$B$26)</f>
        <v>scion_bank , cashew , area1</v>
      </c>
      <c r="N60" s="5" t="str">
        <f t="shared" ref="N60:N61" si="23">$B$37</f>
        <v>entire_area</v>
      </c>
      <c r="R60" s="12"/>
      <c r="S60" s="12"/>
      <c r="T60" s="12" t="b">
        <v>0</v>
      </c>
    </row>
    <row r="61">
      <c r="A61" s="5" t="s">
        <v>377</v>
      </c>
      <c r="B61" s="12" t="s">
        <v>407</v>
      </c>
      <c r="C61" s="12" t="s">
        <v>408</v>
      </c>
      <c r="D61" s="5" t="str">
        <f>IFERROR(__xludf.DUMMYFUNCTION("GOOGLETRANSLATE(C61,""en"",""fr"")"),"Réparation de clôtures (creuser des trous de poteaux, planter des Gliricidia, du fil barbelé)")</f>
        <v>Réparation de clôtures (creuser des trous de poteaux, planter des Gliricidia, du fil barbelé)</v>
      </c>
      <c r="E61" s="5" t="str">
        <f t="shared" si="19"/>
        <v>Réparation de clôtures (creuser des trous de poteaux, planter des Gliricidia, du fil barbelé)</v>
      </c>
      <c r="F61" s="5"/>
      <c r="G61" s="5" t="str">
        <f t="shared" si="20"/>
        <v>fence_repair.jpg</v>
      </c>
      <c r="H61" s="5" t="str">
        <f t="shared" si="21"/>
        <v>fence_repair.jpg</v>
      </c>
      <c r="I61" s="5"/>
      <c r="J61" s="5"/>
      <c r="K61" s="5" t="str">
        <f t="shared" si="18"/>
        <v>fence_repair.mp3</v>
      </c>
      <c r="L61" s="5" t="s">
        <v>384</v>
      </c>
      <c r="M61" s="8" t="str">
        <f t="shared" si="22"/>
        <v>scion_bank , cashew , area1</v>
      </c>
      <c r="N61" s="5" t="str">
        <f t="shared" si="23"/>
        <v>entire_area</v>
      </c>
      <c r="R61" s="12"/>
      <c r="S61" s="12"/>
      <c r="T61" s="12" t="b">
        <v>0</v>
      </c>
    </row>
    <row r="62">
      <c r="A62" s="5" t="s">
        <v>377</v>
      </c>
      <c r="B62" s="12" t="s">
        <v>409</v>
      </c>
      <c r="C62" s="12" t="s">
        <v>410</v>
      </c>
      <c r="D62" s="5" t="str">
        <f>IFERROR(__xludf.DUMMYFUNCTION("GOOGLETRANSLATE(C62,""en"",""fr"")"),"Tonte de gazon à l'intérieur")</f>
        <v>Tonte de gazon à l'intérieur</v>
      </c>
      <c r="E62" s="5" t="str">
        <f t="shared" si="19"/>
        <v>Tonte de gazon à l'intérieur</v>
      </c>
      <c r="F62" s="5"/>
      <c r="G62" s="5" t="str">
        <f t="shared" si="20"/>
        <v>grass_cut_interior.jpg</v>
      </c>
      <c r="H62" s="5" t="str">
        <f t="shared" si="21"/>
        <v>grass_cut_interior.jpg</v>
      </c>
      <c r="I62" s="5"/>
      <c r="J62" s="5"/>
      <c r="K62" s="5" t="str">
        <f t="shared" si="18"/>
        <v>grass_cut_interior.mp3</v>
      </c>
      <c r="L62" s="5" t="s">
        <v>384</v>
      </c>
      <c r="M62" s="8" t="str">
        <f t="shared" si="22"/>
        <v>scion_bank , cashew , area1</v>
      </c>
      <c r="N62" s="5" t="s">
        <v>366</v>
      </c>
      <c r="R62" s="12"/>
      <c r="S62" s="12"/>
      <c r="T62" s="12" t="b">
        <v>0</v>
      </c>
    </row>
    <row r="63">
      <c r="A63" s="5" t="s">
        <v>377</v>
      </c>
      <c r="B63" s="12" t="s">
        <v>411</v>
      </c>
      <c r="C63" s="12" t="s">
        <v>412</v>
      </c>
      <c r="D63" s="5" t="str">
        <f>IFERROR(__xludf.DUMMYFUNCTION("GOOGLETRANSLATE(C63,""en"",""fr"")"),"Tonte de gazon extérieur")</f>
        <v>Tonte de gazon extérieur</v>
      </c>
      <c r="E63" s="5" t="str">
        <f t="shared" si="19"/>
        <v>Tonte de gazon extérieur</v>
      </c>
      <c r="F63" s="5"/>
      <c r="G63" s="5" t="str">
        <f t="shared" si="20"/>
        <v>grass_cut_exterior.jpg</v>
      </c>
      <c r="H63" s="5" t="str">
        <f t="shared" si="21"/>
        <v>grass_cut_exterior.jpg</v>
      </c>
      <c r="I63" s="5"/>
      <c r="J63" s="5"/>
      <c r="K63" s="5" t="str">
        <f t="shared" si="18"/>
        <v>grass_cut_exterior.mp3</v>
      </c>
      <c r="L63" s="5" t="s">
        <v>384</v>
      </c>
      <c r="M63" s="8" t="str">
        <f>JOIN(" , ",$B$21,$B$22,$B$26,$B$27)</f>
        <v>scion_bank , cashew , area1 , cashew_shed</v>
      </c>
      <c r="N63" s="5" t="str">
        <f t="shared" ref="N63:N66" si="24">$B$37</f>
        <v>entire_area</v>
      </c>
      <c r="R63" s="12"/>
      <c r="S63" s="12"/>
      <c r="T63" s="12" t="b">
        <v>0</v>
      </c>
    </row>
    <row r="64">
      <c r="A64" s="5" t="s">
        <v>377</v>
      </c>
      <c r="B64" s="12" t="s">
        <v>413</v>
      </c>
      <c r="C64" s="12" t="s">
        <v>414</v>
      </c>
      <c r="D64" s="5" t="str">
        <f>IFERROR(__xludf.DUMMYFUNCTION("GOOGLETRANSLATE(C64,""en"",""fr"")"),"Suppression/éclaircissement de l'ombre")</f>
        <v>Suppression/éclaircissement de l'ombre</v>
      </c>
      <c r="E64" s="5" t="str">
        <f t="shared" si="19"/>
        <v>Suppression/éclaircissement de l'ombre</v>
      </c>
      <c r="F64" s="5"/>
      <c r="G64" s="5" t="str">
        <f t="shared" si="20"/>
        <v>thin_shade.jpg</v>
      </c>
      <c r="H64" s="5" t="str">
        <f t="shared" si="21"/>
        <v>thin_shade.jpg</v>
      </c>
      <c r="I64" s="5"/>
      <c r="J64" s="5"/>
      <c r="K64" s="5" t="str">
        <f t="shared" si="18"/>
        <v>thin_shade.mp3</v>
      </c>
      <c r="L64" s="5" t="s">
        <v>331</v>
      </c>
      <c r="M64" s="8" t="str">
        <f t="shared" ref="M64:M65" si="25">JOIN(" , ",$B$21,$B$22,$B$26)</f>
        <v>scion_bank , cashew , area1</v>
      </c>
      <c r="N64" s="5" t="str">
        <f t="shared" si="24"/>
        <v>entire_area</v>
      </c>
      <c r="R64" s="12"/>
      <c r="S64" s="12"/>
      <c r="T64" s="12" t="b">
        <v>0</v>
      </c>
    </row>
    <row r="65">
      <c r="A65" s="5" t="s">
        <v>377</v>
      </c>
      <c r="B65" s="12" t="s">
        <v>415</v>
      </c>
      <c r="C65" s="12" t="s">
        <v>416</v>
      </c>
      <c r="D65" s="5" t="str">
        <f>IFERROR(__xludf.DUMMYFUNCTION("GOOGLETRANSLATE(C65,""en"",""fr"")"),"Enlèvement des arbres/grumes coupés")</f>
        <v>Enlèvement des arbres/grumes coupés</v>
      </c>
      <c r="E65" s="5" t="str">
        <f t="shared" si="19"/>
        <v>Enlèvement des arbres/grumes coupés</v>
      </c>
      <c r="F65" s="5"/>
      <c r="G65" s="5" t="str">
        <f t="shared" si="20"/>
        <v>remove_debris.jpg</v>
      </c>
      <c r="H65" s="5" t="str">
        <f t="shared" si="21"/>
        <v>remove_debris.jpg</v>
      </c>
      <c r="I65" s="5"/>
      <c r="J65" s="5"/>
      <c r="K65" s="5" t="str">
        <f t="shared" si="18"/>
        <v>remove_debris.mp3</v>
      </c>
      <c r="L65" s="5" t="s">
        <v>384</v>
      </c>
      <c r="M65" s="8" t="str">
        <f t="shared" si="25"/>
        <v>scion_bank , cashew , area1</v>
      </c>
      <c r="N65" s="5" t="str">
        <f t="shared" si="24"/>
        <v>entire_area</v>
      </c>
      <c r="R65" s="12"/>
      <c r="S65" s="12"/>
      <c r="T65" s="12" t="b">
        <v>0</v>
      </c>
    </row>
    <row r="66">
      <c r="A66" s="5" t="s">
        <v>377</v>
      </c>
      <c r="B66" s="12" t="s">
        <v>417</v>
      </c>
      <c r="C66" s="12" t="s">
        <v>418</v>
      </c>
      <c r="D66" s="5" t="str">
        <f>IFERROR(__xludf.DUMMYFUNCTION("GOOGLETRANSLATE(C66,""en"",""fr"")"),"Contrôle de la combustion")</f>
        <v>Contrôle de la combustion</v>
      </c>
      <c r="E66" s="5" t="str">
        <f t="shared" si="19"/>
        <v>Contrôle de la combustion</v>
      </c>
      <c r="F66" s="5"/>
      <c r="G66" s="5" t="str">
        <f t="shared" si="20"/>
        <v>control_burn.jpg</v>
      </c>
      <c r="H66" s="5" t="str">
        <f t="shared" si="21"/>
        <v>control_burn.jpg</v>
      </c>
      <c r="I66" s="5"/>
      <c r="J66" s="5"/>
      <c r="K66" s="5" t="str">
        <f t="shared" si="18"/>
        <v>control_burn.mp3</v>
      </c>
      <c r="L66" s="5" t="s">
        <v>384</v>
      </c>
      <c r="M66" s="8" t="str">
        <f>JOIN(" , ",$B$21,$B$22,$B$26,$B$27)</f>
        <v>scion_bank , cashew , area1 , cashew_shed</v>
      </c>
      <c r="N66" s="5" t="str">
        <f t="shared" si="24"/>
        <v>entire_area</v>
      </c>
      <c r="R66" s="12"/>
      <c r="S66" s="12"/>
      <c r="T66" s="12" t="b">
        <v>0</v>
      </c>
    </row>
    <row r="67">
      <c r="A67" s="5" t="s">
        <v>377</v>
      </c>
      <c r="B67" s="12" t="s">
        <v>419</v>
      </c>
      <c r="C67" s="12" t="s">
        <v>420</v>
      </c>
      <c r="D67" s="5" t="str">
        <f>IFERROR(__xludf.DUMMYFUNCTION("GOOGLETRANSLATE(C67,""en"",""fr"")"),"Creuser des trous dans les arbres")</f>
        <v>Creuser des trous dans les arbres</v>
      </c>
      <c r="E67" s="5" t="str">
        <f t="shared" si="19"/>
        <v>Creuser des trous dans les arbres</v>
      </c>
      <c r="F67" s="5"/>
      <c r="G67" s="5" t="str">
        <f t="shared" si="20"/>
        <v>dig_tree_holes.jpg</v>
      </c>
      <c r="H67" s="5" t="str">
        <f t="shared" si="21"/>
        <v>dig_tree_holes.jpg</v>
      </c>
      <c r="I67" s="5"/>
      <c r="J67" s="5"/>
      <c r="K67" s="5" t="str">
        <f t="shared" si="18"/>
        <v>dig_tree_holes.mp3</v>
      </c>
      <c r="L67" s="5" t="s">
        <v>384</v>
      </c>
      <c r="M67" s="8" t="str">
        <f t="shared" ref="M67:M73" si="26">JOIN(" , ",$B$21,$B$22,$B$26)</f>
        <v>scion_bank , cashew , area1</v>
      </c>
      <c r="N67" s="5" t="str">
        <f t="shared" ref="N67:N70" si="27">JOIN(" , ",$B$38,$B$39)</f>
        <v>trees , intercropping</v>
      </c>
      <c r="O67" s="5" t="str">
        <f t="shared" ref="O67:O70" si="28">$B$41</f>
        <v>perennials</v>
      </c>
      <c r="P67" s="5"/>
      <c r="Q67" s="5"/>
      <c r="R67" s="5"/>
      <c r="S67" s="5"/>
      <c r="T67" s="5" t="b">
        <v>0</v>
      </c>
    </row>
    <row r="68">
      <c r="A68" s="5" t="s">
        <v>377</v>
      </c>
      <c r="B68" s="12" t="s">
        <v>421</v>
      </c>
      <c r="C68" s="12" t="s">
        <v>422</v>
      </c>
      <c r="D68" s="5" t="str">
        <f>IFERROR(__xludf.DUMMYFUNCTION("GOOGLETRANSLATE(C68,""en"",""fr"")"),"Remplir les trous des arbres")</f>
        <v>Remplir les trous des arbres</v>
      </c>
      <c r="E68" s="5" t="str">
        <f t="shared" si="19"/>
        <v>Remplir les trous des arbres</v>
      </c>
      <c r="F68" s="5"/>
      <c r="G68" s="5" t="str">
        <f t="shared" si="20"/>
        <v>fill_tree_holes.jpg</v>
      </c>
      <c r="H68" s="5" t="str">
        <f t="shared" si="21"/>
        <v>fill_tree_holes.jpg</v>
      </c>
      <c r="I68" s="5"/>
      <c r="J68" s="5"/>
      <c r="K68" s="5" t="str">
        <f t="shared" si="18"/>
        <v>fill_tree_holes.mp3</v>
      </c>
      <c r="L68" s="5" t="s">
        <v>384</v>
      </c>
      <c r="M68" s="8" t="str">
        <f t="shared" si="26"/>
        <v>scion_bank , cashew , area1</v>
      </c>
      <c r="N68" s="5" t="str">
        <f t="shared" si="27"/>
        <v>trees , intercropping</v>
      </c>
      <c r="O68" s="5" t="str">
        <f t="shared" si="28"/>
        <v>perennials</v>
      </c>
      <c r="P68" s="5"/>
      <c r="Q68" s="5"/>
      <c r="R68" s="5"/>
      <c r="S68" s="5"/>
      <c r="T68" s="5" t="b">
        <v>0</v>
      </c>
    </row>
    <row r="69">
      <c r="A69" s="5" t="s">
        <v>377</v>
      </c>
      <c r="B69" s="12" t="s">
        <v>423</v>
      </c>
      <c r="C69" s="12" t="s">
        <v>424</v>
      </c>
      <c r="D69" s="5" t="str">
        <f>IFERROR(__xludf.DUMMYFUNCTION("GOOGLETRANSLATE(C69,""en"",""fr"")"),"Déplacer les arbres de la pépinière vers les trous")</f>
        <v>Déplacer les arbres de la pépinière vers les trous</v>
      </c>
      <c r="E69" s="5" t="str">
        <f t="shared" si="19"/>
        <v>Déplacer les arbres de la pépinière vers les trous</v>
      </c>
      <c r="F69" s="5"/>
      <c r="G69" s="5" t="str">
        <f t="shared" si="20"/>
        <v>move_trees.jpg</v>
      </c>
      <c r="H69" s="5" t="str">
        <f t="shared" si="21"/>
        <v>move_trees.jpg</v>
      </c>
      <c r="I69" s="5"/>
      <c r="J69" s="5"/>
      <c r="K69" s="5" t="str">
        <f t="shared" si="18"/>
        <v>move_trees.mp3</v>
      </c>
      <c r="L69" s="5" t="s">
        <v>331</v>
      </c>
      <c r="M69" s="8" t="str">
        <f t="shared" si="26"/>
        <v>scion_bank , cashew , area1</v>
      </c>
      <c r="N69" s="5" t="str">
        <f t="shared" si="27"/>
        <v>trees , intercropping</v>
      </c>
      <c r="O69" s="5" t="str">
        <f t="shared" si="28"/>
        <v>perennials</v>
      </c>
      <c r="P69" s="5"/>
      <c r="Q69" s="5"/>
      <c r="R69" s="5"/>
      <c r="S69" s="5"/>
      <c r="T69" s="5" t="b">
        <v>0</v>
      </c>
    </row>
    <row r="70">
      <c r="A70" s="5" t="s">
        <v>377</v>
      </c>
      <c r="B70" s="12" t="s">
        <v>425</v>
      </c>
      <c r="C70" s="12" t="s">
        <v>426</v>
      </c>
      <c r="D70" s="5" t="str">
        <f>IFERROR(__xludf.DUMMYFUNCTION("GOOGLETRANSLATE(C70,""en"",""fr"")"),"Planter des arbres")</f>
        <v>Planter des arbres</v>
      </c>
      <c r="E70" s="5" t="str">
        <f t="shared" si="19"/>
        <v>Planter des arbres</v>
      </c>
      <c r="F70" s="5"/>
      <c r="G70" s="5" t="str">
        <f t="shared" si="20"/>
        <v>plant_trees.jpg</v>
      </c>
      <c r="H70" s="5" t="str">
        <f t="shared" si="21"/>
        <v>plant_trees.jpg</v>
      </c>
      <c r="I70" s="5"/>
      <c r="J70" s="5"/>
      <c r="K70" s="5" t="str">
        <f t="shared" si="18"/>
        <v>plant_trees.mp3</v>
      </c>
      <c r="L70" s="5" t="s">
        <v>331</v>
      </c>
      <c r="M70" s="8" t="str">
        <f t="shared" si="26"/>
        <v>scion_bank , cashew , area1</v>
      </c>
      <c r="N70" s="5" t="str">
        <f t="shared" si="27"/>
        <v>trees , intercropping</v>
      </c>
      <c r="O70" s="5" t="str">
        <f t="shared" si="28"/>
        <v>perennials</v>
      </c>
      <c r="P70" s="5"/>
      <c r="Q70" s="5"/>
      <c r="R70" s="5"/>
      <c r="S70" s="5"/>
      <c r="T70" s="5" t="b">
        <v>0</v>
      </c>
    </row>
    <row r="71">
      <c r="A71" s="5" t="s">
        <v>377</v>
      </c>
      <c r="B71" s="5" t="s">
        <v>427</v>
      </c>
      <c r="C71" s="5" t="s">
        <v>428</v>
      </c>
      <c r="D71" s="5" t="str">
        <f>IFERROR(__xludf.DUMMYFUNCTION("GOOGLETRANSLATE(C71,""en"",""fr"")"),"Plantez des plantes vivaces (pas des arbres)")</f>
        <v>Plantez des plantes vivaces (pas des arbres)</v>
      </c>
      <c r="E71" s="5" t="str">
        <f t="shared" si="19"/>
        <v>Plantez des plantes vivaces (pas des arbres)</v>
      </c>
      <c r="F71" s="5"/>
      <c r="G71" s="5" t="str">
        <f t="shared" si="20"/>
        <v>plant_perennials.jpg</v>
      </c>
      <c r="H71" s="5" t="str">
        <f t="shared" si="21"/>
        <v>plant_perennials.jpg</v>
      </c>
      <c r="I71" s="5"/>
      <c r="J71" s="5"/>
      <c r="K71" s="5" t="str">
        <f t="shared" si="18"/>
        <v>plant_perennials.mp3</v>
      </c>
      <c r="L71" s="5" t="s">
        <v>384</v>
      </c>
      <c r="M71" s="8" t="str">
        <f t="shared" si="26"/>
        <v>scion_bank , cashew , area1</v>
      </c>
      <c r="N71" s="5" t="str">
        <f>$B$39</f>
        <v>intercropping</v>
      </c>
      <c r="O71" s="5" t="str">
        <f>$B$42</f>
        <v>annuals</v>
      </c>
      <c r="P71" s="5"/>
      <c r="Q71" s="5"/>
      <c r="R71" s="5"/>
      <c r="S71" s="5"/>
      <c r="T71" s="5" t="b">
        <v>0</v>
      </c>
    </row>
    <row r="72">
      <c r="A72" s="5" t="s">
        <v>377</v>
      </c>
      <c r="B72" s="12" t="s">
        <v>429</v>
      </c>
      <c r="C72" s="12" t="s">
        <v>430</v>
      </c>
      <c r="D72" s="5" t="str">
        <f>IFERROR(__xludf.DUMMYFUNCTION("GOOGLETRANSLATE(C72,""en"",""fr"")"),"Récolte")</f>
        <v>Récolte</v>
      </c>
      <c r="E72" s="5" t="str">
        <f t="shared" si="19"/>
        <v>Récolte</v>
      </c>
      <c r="F72" s="5"/>
      <c r="G72" s="5" t="str">
        <f t="shared" si="20"/>
        <v>harvest.jpg</v>
      </c>
      <c r="H72" s="5" t="str">
        <f t="shared" si="21"/>
        <v>harvest.jpg</v>
      </c>
      <c r="I72" s="5"/>
      <c r="J72" s="5"/>
      <c r="K72" s="5" t="str">
        <f t="shared" si="18"/>
        <v>harvest.mp3</v>
      </c>
      <c r="L72" s="5" t="s">
        <v>331</v>
      </c>
      <c r="M72" s="8" t="str">
        <f t="shared" si="26"/>
        <v>scion_bank , cashew , area1</v>
      </c>
      <c r="N72" s="5" t="str">
        <f>JOIN(" , ",$B$38,$B$39)</f>
        <v>trees , intercropping</v>
      </c>
      <c r="O72" s="5" t="str">
        <f>JOIN(" , ",$B$41,$B$42)</f>
        <v>perennials , annuals</v>
      </c>
      <c r="P72" s="5"/>
      <c r="Q72" s="5"/>
      <c r="R72" s="5"/>
      <c r="S72" s="5"/>
      <c r="T72" s="5" t="b">
        <v>0</v>
      </c>
    </row>
    <row r="73">
      <c r="A73" s="5" t="s">
        <v>377</v>
      </c>
      <c r="B73" s="5" t="s">
        <v>431</v>
      </c>
      <c r="C73" s="5" t="s">
        <v>432</v>
      </c>
      <c r="D73" s="5"/>
      <c r="E73" s="5"/>
      <c r="F73" s="5"/>
      <c r="G73" s="5"/>
      <c r="H73" s="14" t="str">
        <f t="shared" si="21"/>
        <v>top_working.jpg</v>
      </c>
      <c r="I73" s="5"/>
      <c r="J73" s="5"/>
      <c r="K73" s="5" t="str">
        <f t="shared" si="18"/>
        <v>top_working.mp3</v>
      </c>
      <c r="L73" s="5" t="s">
        <v>331</v>
      </c>
      <c r="M73" s="8" t="str">
        <f t="shared" si="26"/>
        <v>scion_bank , cashew , area1</v>
      </c>
      <c r="N73" s="5" t="s">
        <v>363</v>
      </c>
      <c r="O73" s="5"/>
      <c r="P73" s="5"/>
      <c r="Q73" s="5"/>
      <c r="R73" s="5"/>
      <c r="S73" s="5"/>
      <c r="T73" s="5" t="b">
        <v>0</v>
      </c>
    </row>
    <row r="74">
      <c r="A74" s="5" t="s">
        <v>377</v>
      </c>
      <c r="B74" s="5" t="s">
        <v>395</v>
      </c>
      <c r="C74" s="5" t="s">
        <v>433</v>
      </c>
      <c r="D74" s="5"/>
      <c r="E74" s="5"/>
      <c r="F74" s="5"/>
      <c r="G74" s="5"/>
      <c r="H74" s="5" t="str">
        <f t="shared" si="21"/>
        <v>tag.jpg</v>
      </c>
      <c r="I74" s="5"/>
      <c r="J74" s="5"/>
      <c r="K74" s="5" t="str">
        <f t="shared" si="18"/>
        <v>tag.mp3</v>
      </c>
      <c r="L74" s="5" t="s">
        <v>331</v>
      </c>
      <c r="M74" s="8" t="str">
        <f t="shared" ref="M74:M76" si="29">JOIN(" , ",$B$21,$B$22,$B$23,$B$26)</f>
        <v>scion_bank , cashew , nursery , area1</v>
      </c>
      <c r="N74" s="5" t="s">
        <v>363</v>
      </c>
      <c r="O74" s="5"/>
      <c r="P74" s="5"/>
      <c r="Q74" s="5"/>
      <c r="R74" s="5"/>
      <c r="S74" s="5"/>
      <c r="T74" s="5" t="b">
        <v>0</v>
      </c>
    </row>
    <row r="75">
      <c r="A75" s="5" t="s">
        <v>377</v>
      </c>
      <c r="B75" s="5" t="s">
        <v>434</v>
      </c>
      <c r="C75" s="5" t="s">
        <v>435</v>
      </c>
      <c r="D75" s="5"/>
      <c r="E75" s="5"/>
      <c r="F75" s="5"/>
      <c r="G75" s="5"/>
      <c r="H75" s="5" t="str">
        <f t="shared" si="21"/>
        <v>paint_white.jpg</v>
      </c>
      <c r="I75" s="5"/>
      <c r="J75" s="5"/>
      <c r="K75" s="5" t="str">
        <f t="shared" si="18"/>
        <v>paint_white.mp3</v>
      </c>
      <c r="L75" s="5" t="s">
        <v>384</v>
      </c>
      <c r="M75" s="8" t="str">
        <f t="shared" si="29"/>
        <v>scion_bank , cashew , nursery , area1</v>
      </c>
      <c r="N75" s="5" t="s">
        <v>363</v>
      </c>
      <c r="O75" s="5"/>
      <c r="P75" s="5"/>
      <c r="Q75" s="5"/>
      <c r="R75" s="5"/>
      <c r="S75" s="5"/>
      <c r="T75" s="5" t="b">
        <v>0</v>
      </c>
    </row>
    <row r="76">
      <c r="A76" s="5" t="s">
        <v>377</v>
      </c>
      <c r="B76" s="5" t="s">
        <v>436</v>
      </c>
      <c r="C76" s="5" t="s">
        <v>437</v>
      </c>
      <c r="D76" s="5"/>
      <c r="E76" s="5"/>
      <c r="F76" s="5"/>
      <c r="G76" s="5"/>
      <c r="H76" s="5" t="str">
        <f t="shared" si="21"/>
        <v>graft_tape_wrap.jpg</v>
      </c>
      <c r="I76" s="5"/>
      <c r="J76" s="5"/>
      <c r="K76" s="5" t="str">
        <f t="shared" si="18"/>
        <v>graft_tape_wrap.mp3</v>
      </c>
      <c r="L76" s="5" t="s">
        <v>331</v>
      </c>
      <c r="M76" s="8" t="str">
        <f t="shared" si="29"/>
        <v>scion_bank , cashew , nursery , area1</v>
      </c>
      <c r="N76" s="5" t="s">
        <v>363</v>
      </c>
      <c r="O76" s="5"/>
      <c r="P76" s="5"/>
      <c r="Q76" s="5"/>
      <c r="R76" s="5"/>
      <c r="S76" s="5"/>
      <c r="T76" s="5" t="b">
        <v>0</v>
      </c>
    </row>
    <row r="77">
      <c r="A77" s="5" t="s">
        <v>377</v>
      </c>
      <c r="B77" s="5" t="s">
        <v>438</v>
      </c>
      <c r="C77" s="5" t="s">
        <v>439</v>
      </c>
      <c r="D77" s="5" t="str">
        <f>IFERROR(__xludf.DUMMYFUNCTION("GOOGLETRANSLATE(C77,""en"",""fr"")"),"Préparer le sol")</f>
        <v>Préparer le sol</v>
      </c>
      <c r="E77" s="5" t="str">
        <f t="shared" ref="E77:E87" si="30">D77</f>
        <v>Préparer le sol</v>
      </c>
      <c r="F77" s="5"/>
      <c r="G77" s="5" t="str">
        <f t="shared" ref="G77:G93" si="31">H77</f>
        <v>prep_soil.jpg</v>
      </c>
      <c r="H77" s="5" t="str">
        <f t="shared" si="21"/>
        <v>prep_soil.jpg</v>
      </c>
      <c r="I77" s="5"/>
      <c r="J77" s="5"/>
      <c r="K77" s="5" t="str">
        <f t="shared" si="18"/>
        <v>prep_soil.mp3</v>
      </c>
      <c r="L77" s="5" t="s">
        <v>384</v>
      </c>
      <c r="M77" s="8" t="str">
        <f t="shared" ref="M77:M78" si="32">JOIN(" , ",$B$21,$B$22,$B$26)</f>
        <v>scion_bank , cashew , area1</v>
      </c>
      <c r="N77" s="5" t="str">
        <f t="shared" ref="N77:N78" si="33">$B$39</f>
        <v>intercropping</v>
      </c>
      <c r="O77" s="5" t="str">
        <f t="shared" ref="O77:O78" si="34">$B$42</f>
        <v>annuals</v>
      </c>
      <c r="P77" s="5"/>
      <c r="Q77" s="5"/>
      <c r="R77" s="5"/>
      <c r="S77" s="5"/>
      <c r="T77" s="5" t="b">
        <v>0</v>
      </c>
    </row>
    <row r="78">
      <c r="A78" s="5" t="s">
        <v>377</v>
      </c>
      <c r="B78" s="12" t="s">
        <v>440</v>
      </c>
      <c r="C78" s="12" t="s">
        <v>441</v>
      </c>
      <c r="D78" s="5" t="str">
        <f>IFERROR(__xludf.DUMMYFUNCTION("GOOGLETRANSLATE(C78,""en"",""fr"")"),"Plantes annuelles")</f>
        <v>Plantes annuelles</v>
      </c>
      <c r="E78" s="5" t="str">
        <f t="shared" si="30"/>
        <v>Plantes annuelles</v>
      </c>
      <c r="F78" s="5"/>
      <c r="G78" s="5" t="str">
        <f t="shared" si="31"/>
        <v>plant_annuals.jpg</v>
      </c>
      <c r="H78" s="5" t="str">
        <f t="shared" si="21"/>
        <v>plant_annuals.jpg</v>
      </c>
      <c r="I78" s="5"/>
      <c r="J78" s="5"/>
      <c r="K78" s="5" t="str">
        <f t="shared" si="18"/>
        <v>plant_annuals.mp3</v>
      </c>
      <c r="L78" s="5" t="s">
        <v>384</v>
      </c>
      <c r="M78" s="8" t="str">
        <f t="shared" si="32"/>
        <v>scion_bank , cashew , area1</v>
      </c>
      <c r="N78" s="5" t="str">
        <f t="shared" si="33"/>
        <v>intercropping</v>
      </c>
      <c r="O78" s="5" t="str">
        <f t="shared" si="34"/>
        <v>annuals</v>
      </c>
      <c r="P78" s="5"/>
      <c r="Q78" s="5"/>
      <c r="R78" s="5"/>
      <c r="S78" s="5"/>
      <c r="T78" s="5" t="b">
        <v>0</v>
      </c>
    </row>
    <row r="79">
      <c r="A79" s="5" t="s">
        <v>377</v>
      </c>
      <c r="B79" s="8" t="s">
        <v>442</v>
      </c>
      <c r="C79" s="8" t="s">
        <v>443</v>
      </c>
      <c r="D79" s="5" t="str">
        <f>IFERROR(__xludf.DUMMYFUNCTION("GOOGLETRANSLATE(C79,""en"",""fr"")"),"Acquérir des matériaux pour le sol (balles de riz, fumier de poulet, sacs de riz)")</f>
        <v>Acquérir des matériaux pour le sol (balles de riz, fumier de poulet, sacs de riz)</v>
      </c>
      <c r="E79" s="5" t="str">
        <f t="shared" si="30"/>
        <v>Acquérir des matériaux pour le sol (balles de riz, fumier de poulet, sacs de riz)</v>
      </c>
      <c r="F79" s="5"/>
      <c r="G79" s="5" t="str">
        <f t="shared" si="31"/>
        <v>acquire_soil.jpg</v>
      </c>
      <c r="H79" s="5" t="str">
        <f t="shared" si="21"/>
        <v>acquire_soil.jpg</v>
      </c>
      <c r="I79" s="5"/>
      <c r="J79" s="5"/>
      <c r="K79" s="5" t="str">
        <f t="shared" si="18"/>
        <v>acquire_soil.mp3</v>
      </c>
      <c r="L79" s="5" t="s">
        <v>331</v>
      </c>
      <c r="M79" s="8" t="str">
        <f>JOIN(" , ",$B$23,$B$25)</f>
        <v>nursery , construction</v>
      </c>
      <c r="N79" s="5"/>
      <c r="R79" s="12"/>
      <c r="S79" s="12"/>
      <c r="T79" s="12" t="b">
        <v>0</v>
      </c>
    </row>
    <row r="80">
      <c r="A80" s="5" t="s">
        <v>377</v>
      </c>
      <c r="B80" s="8" t="s">
        <v>444</v>
      </c>
      <c r="C80" s="8" t="s">
        <v>445</v>
      </c>
      <c r="D80" s="5" t="str">
        <f>IFERROR(__xludf.DUMMYFUNCTION("GOOGLETRANSLATE(C80,""en"",""fr"")"),"Acquérir des matériaux de conteneurs (seaux/sacs de plantation)")</f>
        <v>Acquérir des matériaux de conteneurs (seaux/sacs de plantation)</v>
      </c>
      <c r="E80" s="5" t="str">
        <f t="shared" si="30"/>
        <v>Acquérir des matériaux de conteneurs (seaux/sacs de plantation)</v>
      </c>
      <c r="F80" s="5"/>
      <c r="G80" s="5" t="str">
        <f t="shared" si="31"/>
        <v>acquire_containers.jpg</v>
      </c>
      <c r="H80" s="5" t="str">
        <f t="shared" si="21"/>
        <v>acquire_containers.jpg</v>
      </c>
      <c r="I80" s="5"/>
      <c r="J80" s="5"/>
      <c r="K80" s="5" t="str">
        <f t="shared" si="18"/>
        <v>acquire_containers.mp3</v>
      </c>
      <c r="L80" s="5" t="s">
        <v>331</v>
      </c>
      <c r="M80" s="8" t="str">
        <f t="shared" ref="M80:M88" si="35">$B$23</f>
        <v>nursery</v>
      </c>
      <c r="N80" s="5"/>
      <c r="R80" s="12"/>
      <c r="S80" s="12"/>
      <c r="T80" s="12" t="b">
        <v>0</v>
      </c>
    </row>
    <row r="81">
      <c r="A81" s="5" t="s">
        <v>377</v>
      </c>
      <c r="B81" s="8" t="s">
        <v>446</v>
      </c>
      <c r="C81" s="8" t="s">
        <v>447</v>
      </c>
      <c r="D81" s="5" t="str">
        <f>IFERROR(__xludf.DUMMYFUNCTION("GOOGLETRANSLATE(C81,""en"",""fr"")"),"Acquérir du matériel végétal (graines, boutures, etc.)")</f>
        <v>Acquérir du matériel végétal (graines, boutures, etc.)</v>
      </c>
      <c r="E81" s="5" t="str">
        <f t="shared" si="30"/>
        <v>Acquérir du matériel végétal (graines, boutures, etc.)</v>
      </c>
      <c r="F81" s="5"/>
      <c r="G81" s="5" t="str">
        <f t="shared" si="31"/>
        <v>acquire_plants.jpg</v>
      </c>
      <c r="H81" s="5" t="str">
        <f t="shared" si="21"/>
        <v>acquire_plants.jpg</v>
      </c>
      <c r="I81" s="5"/>
      <c r="J81" s="5"/>
      <c r="K81" s="5" t="str">
        <f t="shared" si="18"/>
        <v>acquire_plants.mp3</v>
      </c>
      <c r="L81" s="5" t="s">
        <v>331</v>
      </c>
      <c r="M81" s="8" t="str">
        <f t="shared" si="35"/>
        <v>nursery</v>
      </c>
      <c r="N81" s="5"/>
      <c r="R81" s="12"/>
      <c r="S81" s="12"/>
      <c r="T81" s="12" t="b">
        <v>0</v>
      </c>
    </row>
    <row r="82">
      <c r="A82" s="5" t="s">
        <v>377</v>
      </c>
      <c r="B82" s="8" t="s">
        <v>448</v>
      </c>
      <c r="C82" s="8" t="s">
        <v>449</v>
      </c>
      <c r="D82" s="5" t="str">
        <f>IFERROR(__xludf.DUMMYFUNCTION("GOOGLETRANSLATE(C82,""en"",""fr"")"),"Préparez les seaux")</f>
        <v>Préparez les seaux</v>
      </c>
      <c r="E82" s="5" t="str">
        <f t="shared" si="30"/>
        <v>Préparez les seaux</v>
      </c>
      <c r="F82" s="5"/>
      <c r="G82" s="5" t="str">
        <f t="shared" si="31"/>
        <v>prep_buckets.jpg</v>
      </c>
      <c r="H82" s="5" t="str">
        <f t="shared" si="21"/>
        <v>prep_buckets.jpg</v>
      </c>
      <c r="I82" s="5"/>
      <c r="J82" s="5"/>
      <c r="K82" s="5" t="str">
        <f t="shared" si="18"/>
        <v>prep_buckets.mp3</v>
      </c>
      <c r="L82" s="5" t="s">
        <v>384</v>
      </c>
      <c r="M82" s="8" t="str">
        <f t="shared" si="35"/>
        <v>nursery</v>
      </c>
      <c r="N82" s="5"/>
      <c r="R82" s="12"/>
      <c r="S82" s="12"/>
      <c r="T82" s="12" t="b">
        <v>0</v>
      </c>
    </row>
    <row r="83">
      <c r="A83" s="5" t="s">
        <v>377</v>
      </c>
      <c r="B83" s="8" t="s">
        <v>450</v>
      </c>
      <c r="C83" s="8" t="s">
        <v>451</v>
      </c>
      <c r="D83" s="5" t="str">
        <f>IFERROR(__xludf.DUMMYFUNCTION("GOOGLETRANSLATE(C83,""en"",""fr"")"),"Mélange terre/compost")</f>
        <v>Mélange terre/compost</v>
      </c>
      <c r="E83" s="5" t="str">
        <f t="shared" si="30"/>
        <v>Mélange terre/compost</v>
      </c>
      <c r="F83" s="5"/>
      <c r="G83" s="5" t="str">
        <f t="shared" si="31"/>
        <v>mix_soil.jpg</v>
      </c>
      <c r="H83" s="5" t="str">
        <f t="shared" si="21"/>
        <v>mix_soil.jpg</v>
      </c>
      <c r="I83" s="5"/>
      <c r="J83" s="5"/>
      <c r="K83" s="5" t="str">
        <f t="shared" si="18"/>
        <v>mix_soil.mp3</v>
      </c>
      <c r="L83" s="5" t="s">
        <v>384</v>
      </c>
      <c r="M83" s="8" t="str">
        <f t="shared" si="35"/>
        <v>nursery</v>
      </c>
      <c r="N83" s="5"/>
      <c r="R83" s="12"/>
      <c r="S83" s="12"/>
      <c r="T83" s="12" t="b">
        <v>0</v>
      </c>
    </row>
    <row r="84">
      <c r="A84" s="5" t="s">
        <v>377</v>
      </c>
      <c r="B84" s="8" t="s">
        <v>452</v>
      </c>
      <c r="C84" s="8" t="s">
        <v>453</v>
      </c>
      <c r="D84" s="5" t="str">
        <f>IFERROR(__xludf.DUMMYFUNCTION("GOOGLETRANSLATE(C84,""en"",""fr"")"),"Remplir des sacs/seaux")</f>
        <v>Remplir des sacs/seaux</v>
      </c>
      <c r="E84" s="5" t="str">
        <f t="shared" si="30"/>
        <v>Remplir des sacs/seaux</v>
      </c>
      <c r="F84" s="5"/>
      <c r="G84" s="5" t="str">
        <f t="shared" si="31"/>
        <v>fill_containers.jpg</v>
      </c>
      <c r="H84" s="5" t="str">
        <f t="shared" si="21"/>
        <v>fill_containers.jpg</v>
      </c>
      <c r="I84" s="5"/>
      <c r="J84" s="5"/>
      <c r="K84" s="5" t="str">
        <f t="shared" si="18"/>
        <v>fill_containers.mp3</v>
      </c>
      <c r="L84" s="5" t="s">
        <v>384</v>
      </c>
      <c r="M84" s="8" t="str">
        <f t="shared" si="35"/>
        <v>nursery</v>
      </c>
      <c r="N84" s="5"/>
      <c r="R84" s="12"/>
      <c r="S84" s="12"/>
      <c r="T84" s="12" t="b">
        <v>0</v>
      </c>
    </row>
    <row r="85">
      <c r="A85" s="5" t="s">
        <v>377</v>
      </c>
      <c r="B85" s="8" t="s">
        <v>454</v>
      </c>
      <c r="C85" s="8" t="s">
        <v>455</v>
      </c>
      <c r="D85" s="5" t="str">
        <f>IFERROR(__xludf.DUMMYFUNCTION("GOOGLETRANSLATE(C85,""en"",""fr"")"),"Sacs/seaux de déménagement")</f>
        <v>Sacs/seaux de déménagement</v>
      </c>
      <c r="E85" s="5" t="str">
        <f t="shared" si="30"/>
        <v>Sacs/seaux de déménagement</v>
      </c>
      <c r="F85" s="5"/>
      <c r="G85" s="5" t="str">
        <f t="shared" si="31"/>
        <v>move_containers.jpg</v>
      </c>
      <c r="H85" s="5" t="str">
        <f t="shared" si="21"/>
        <v>move_containers.jpg</v>
      </c>
      <c r="I85" s="5"/>
      <c r="J85" s="5"/>
      <c r="K85" s="5" t="str">
        <f t="shared" si="18"/>
        <v>move_containers.mp3</v>
      </c>
      <c r="L85" s="5" t="s">
        <v>384</v>
      </c>
      <c r="M85" s="8" t="str">
        <f t="shared" si="35"/>
        <v>nursery</v>
      </c>
      <c r="N85" s="5"/>
      <c r="O85" s="5"/>
      <c r="P85" s="5"/>
      <c r="Q85" s="5"/>
      <c r="R85" s="5"/>
      <c r="S85" s="5"/>
      <c r="T85" s="5" t="b">
        <v>0</v>
      </c>
    </row>
    <row r="86">
      <c r="A86" s="5" t="s">
        <v>377</v>
      </c>
      <c r="B86" s="8" t="s">
        <v>456</v>
      </c>
      <c r="C86" s="8" t="s">
        <v>457</v>
      </c>
      <c r="D86" s="5" t="str">
        <f>IFERROR(__xludf.DUMMYFUNCTION("GOOGLETRANSLATE(C86,""en"",""fr"")"),"Graines/boutures de plantes")</f>
        <v>Graines/boutures de plantes</v>
      </c>
      <c r="E86" s="5" t="str">
        <f t="shared" si="30"/>
        <v>Graines/boutures de plantes</v>
      </c>
      <c r="F86" s="5"/>
      <c r="G86" s="5" t="str">
        <f t="shared" si="31"/>
        <v>plant_seeds_cuttings.jpg</v>
      </c>
      <c r="H86" s="5" t="str">
        <f t="shared" si="21"/>
        <v>plant_seeds_cuttings.jpg</v>
      </c>
      <c r="I86" s="5"/>
      <c r="J86" s="5"/>
      <c r="K86" s="5" t="str">
        <f t="shared" si="18"/>
        <v>plant_seeds_cuttings.mp3</v>
      </c>
      <c r="L86" s="5" t="s">
        <v>384</v>
      </c>
      <c r="M86" s="8" t="str">
        <f t="shared" si="35"/>
        <v>nursery</v>
      </c>
      <c r="N86" s="5"/>
      <c r="O86" s="5"/>
      <c r="P86" s="5"/>
      <c r="Q86" s="5"/>
      <c r="R86" s="5"/>
      <c r="S86" s="5"/>
      <c r="T86" s="5" t="b">
        <v>0</v>
      </c>
    </row>
    <row r="87">
      <c r="A87" s="5" t="s">
        <v>377</v>
      </c>
      <c r="B87" s="5" t="s">
        <v>458</v>
      </c>
      <c r="C87" s="16" t="s">
        <v>459</v>
      </c>
      <c r="D87" s="5" t="str">
        <f>IFERROR(__xludf.DUMMYFUNCTION("GOOGLETRANSLATE(C87,""en"",""fr"")"),"Rempotage")</f>
        <v>Rempotage</v>
      </c>
      <c r="E87" s="5" t="str">
        <f t="shared" si="30"/>
        <v>Rempotage</v>
      </c>
      <c r="F87" s="5"/>
      <c r="G87" s="5" t="str">
        <f t="shared" si="31"/>
        <v>change_containers.jpg</v>
      </c>
      <c r="H87" s="5" t="str">
        <f t="shared" si="21"/>
        <v>change_containers.jpg</v>
      </c>
      <c r="I87" s="5"/>
      <c r="J87" s="5"/>
      <c r="K87" s="5" t="str">
        <f t="shared" si="18"/>
        <v>change_containers.mp3</v>
      </c>
      <c r="L87" s="5" t="s">
        <v>331</v>
      </c>
      <c r="M87" s="8" t="str">
        <f t="shared" si="35"/>
        <v>nursery</v>
      </c>
      <c r="N87" s="5"/>
      <c r="R87" s="12"/>
      <c r="S87" s="12"/>
      <c r="T87" s="12" t="b">
        <v>0</v>
      </c>
    </row>
    <row r="88">
      <c r="A88" s="5" t="s">
        <v>377</v>
      </c>
      <c r="B88" s="8" t="s">
        <v>460</v>
      </c>
      <c r="C88" s="8" t="s">
        <v>461</v>
      </c>
      <c r="D88" s="5"/>
      <c r="E88" s="5"/>
      <c r="F88" s="5"/>
      <c r="G88" s="5" t="str">
        <f t="shared" si="31"/>
        <v>humidity_domes.jpg</v>
      </c>
      <c r="H88" s="5" t="str">
        <f t="shared" si="21"/>
        <v>humidity_domes.jpg</v>
      </c>
      <c r="I88" s="5"/>
      <c r="J88" s="5"/>
      <c r="K88" s="5" t="str">
        <f t="shared" si="18"/>
        <v>humidity_domes.mp3</v>
      </c>
      <c r="L88" s="5" t="s">
        <v>331</v>
      </c>
      <c r="M88" s="8" t="str">
        <f t="shared" si="35"/>
        <v>nursery</v>
      </c>
      <c r="N88" s="5"/>
      <c r="R88" s="12"/>
      <c r="S88" s="12"/>
      <c r="T88" s="12" t="b">
        <v>0</v>
      </c>
    </row>
    <row r="89">
      <c r="A89" s="5" t="s">
        <v>377</v>
      </c>
      <c r="B89" s="8" t="s">
        <v>462</v>
      </c>
      <c r="C89" s="13" t="s">
        <v>463</v>
      </c>
      <c r="D89" s="5" t="str">
        <f>IFERROR(__xludf.DUMMYFUNCTION("GOOGLETRANSLATE(C89,""en"",""fr"")"),"Faire le ménage")</f>
        <v>Faire le ménage</v>
      </c>
      <c r="E89" s="5" t="str">
        <f t="shared" ref="E89:E93" si="36">D89</f>
        <v>Faire le ménage</v>
      </c>
      <c r="F89" s="5"/>
      <c r="G89" s="5" t="str">
        <f t="shared" si="31"/>
        <v>clean.jpg</v>
      </c>
      <c r="H89" s="5" t="str">
        <f t="shared" si="21"/>
        <v>clean.jpg</v>
      </c>
      <c r="I89" s="5"/>
      <c r="J89" s="5"/>
      <c r="K89" s="5" t="str">
        <f t="shared" si="18"/>
        <v>clean.mp3</v>
      </c>
      <c r="L89" s="5" t="s">
        <v>384</v>
      </c>
      <c r="M89" s="8" t="str">
        <f t="shared" ref="M89:M90" si="37">JOIN(" , ",$B$24,$B$27)</f>
        <v>mini_house , cashew_shed</v>
      </c>
      <c r="N89" s="5"/>
      <c r="R89" s="12"/>
      <c r="S89" s="12"/>
      <c r="T89" s="12" t="b">
        <v>0</v>
      </c>
    </row>
    <row r="90">
      <c r="A90" s="5" t="s">
        <v>377</v>
      </c>
      <c r="B90" s="8" t="s">
        <v>464</v>
      </c>
      <c r="C90" s="16" t="s">
        <v>465</v>
      </c>
      <c r="D90" s="5" t="str">
        <f>IFERROR(__xludf.DUMMYFUNCTION("GOOGLETRANSLATE(C90,""en"",""fr"")"),"Organiser")</f>
        <v>Organiser</v>
      </c>
      <c r="E90" s="5" t="str">
        <f t="shared" si="36"/>
        <v>Organiser</v>
      </c>
      <c r="F90" s="5"/>
      <c r="G90" s="5" t="str">
        <f t="shared" si="31"/>
        <v>organize.jpg</v>
      </c>
      <c r="H90" s="5" t="str">
        <f t="shared" si="21"/>
        <v>organize.jpg</v>
      </c>
      <c r="I90" s="5"/>
      <c r="J90" s="5"/>
      <c r="K90" s="5" t="str">
        <f t="shared" si="18"/>
        <v>organize.mp3</v>
      </c>
      <c r="L90" s="5" t="s">
        <v>331</v>
      </c>
      <c r="M90" s="8" t="str">
        <f t="shared" si="37"/>
        <v>mini_house , cashew_shed</v>
      </c>
      <c r="N90" s="5"/>
      <c r="R90" s="12"/>
      <c r="S90" s="12"/>
      <c r="T90" s="12" t="b">
        <v>0</v>
      </c>
    </row>
    <row r="91">
      <c r="A91" s="5" t="s">
        <v>377</v>
      </c>
      <c r="B91" s="5" t="s">
        <v>466</v>
      </c>
      <c r="C91" s="13" t="s">
        <v>467</v>
      </c>
      <c r="D91" s="5" t="str">
        <f>IFERROR(__xludf.DUMMYFUNCTION("GOOGLETRANSLATE(C91,""en"",""fr"")"),"Obtenir des manches en bois")</f>
        <v>Obtenir des manches en bois</v>
      </c>
      <c r="E91" s="5" t="str">
        <f t="shared" si="36"/>
        <v>Obtenir des manches en bois</v>
      </c>
      <c r="F91" s="5"/>
      <c r="G91" s="5" t="str">
        <f t="shared" si="31"/>
        <v>tool_handles.jpg</v>
      </c>
      <c r="H91" s="5" t="str">
        <f t="shared" si="21"/>
        <v>tool_handles.jpg</v>
      </c>
      <c r="I91" s="5"/>
      <c r="J91" s="5"/>
      <c r="K91" s="5" t="str">
        <f t="shared" si="18"/>
        <v>tool_handles.mp3</v>
      </c>
      <c r="L91" s="5" t="s">
        <v>384</v>
      </c>
      <c r="M91" s="8" t="str">
        <f t="shared" ref="M91:M93" si="38">$B$24</f>
        <v>mini_house</v>
      </c>
      <c r="N91" s="5"/>
      <c r="R91" s="12"/>
      <c r="S91" s="12"/>
      <c r="T91" s="12" t="b">
        <v>0</v>
      </c>
    </row>
    <row r="92">
      <c r="A92" s="5" t="s">
        <v>377</v>
      </c>
      <c r="B92" s="8" t="s">
        <v>468</v>
      </c>
      <c r="C92" s="8" t="s">
        <v>469</v>
      </c>
      <c r="D92" s="5" t="str">
        <f>IFERROR(__xludf.DUMMYFUNCTION("GOOGLETRANSLATE(C92,""en"",""fr"")"),"Outils de réparation")</f>
        <v>Outils de réparation</v>
      </c>
      <c r="E92" s="5" t="str">
        <f t="shared" si="36"/>
        <v>Outils de réparation</v>
      </c>
      <c r="F92" s="5"/>
      <c r="G92" s="5" t="str">
        <f t="shared" si="31"/>
        <v>tool_repair.jpg</v>
      </c>
      <c r="H92" s="5" t="str">
        <f t="shared" si="21"/>
        <v>tool_repair.jpg</v>
      </c>
      <c r="I92" s="5"/>
      <c r="J92" s="5"/>
      <c r="K92" s="5" t="str">
        <f t="shared" si="18"/>
        <v>tool_repair.mp3</v>
      </c>
      <c r="L92" s="5" t="s">
        <v>384</v>
      </c>
      <c r="M92" s="8" t="str">
        <f t="shared" si="38"/>
        <v>mini_house</v>
      </c>
      <c r="N92" s="5"/>
      <c r="R92" s="12"/>
      <c r="S92" s="12"/>
      <c r="T92" s="12" t="b">
        <v>0</v>
      </c>
    </row>
    <row r="93">
      <c r="A93" s="5" t="s">
        <v>377</v>
      </c>
      <c r="B93" s="8" t="s">
        <v>470</v>
      </c>
      <c r="C93" s="8" t="s">
        <v>471</v>
      </c>
      <c r="D93" s="5" t="str">
        <f>IFERROR(__xludf.DUMMYFUNCTION("GOOGLETRANSLATE(C93,""en"",""fr"")"),"Acquérir des outils")</f>
        <v>Acquérir des outils</v>
      </c>
      <c r="E93" s="5" t="str">
        <f t="shared" si="36"/>
        <v>Acquérir des outils</v>
      </c>
      <c r="F93" s="5"/>
      <c r="G93" s="5" t="str">
        <f t="shared" si="31"/>
        <v>acquire_tools.jpg</v>
      </c>
      <c r="H93" s="5" t="str">
        <f t="shared" si="21"/>
        <v>acquire_tools.jpg</v>
      </c>
      <c r="I93" s="5"/>
      <c r="J93" s="5"/>
      <c r="K93" s="5" t="str">
        <f t="shared" si="18"/>
        <v>acquire_tools.mp3</v>
      </c>
      <c r="L93" s="5" t="s">
        <v>331</v>
      </c>
      <c r="M93" s="8" t="str">
        <f t="shared" si="38"/>
        <v>mini_house</v>
      </c>
      <c r="N93" s="5"/>
      <c r="R93" s="12"/>
      <c r="S93" s="12"/>
      <c r="T93" s="12" t="b">
        <v>0</v>
      </c>
    </row>
    <row r="94">
      <c r="A94" s="5" t="s">
        <v>377</v>
      </c>
      <c r="B94" s="8" t="s">
        <v>472</v>
      </c>
      <c r="C94" s="8" t="s">
        <v>473</v>
      </c>
      <c r="D94" s="5"/>
      <c r="E94" s="5"/>
      <c r="F94" s="5"/>
      <c r="G94" s="5"/>
      <c r="H94" s="5" t="str">
        <f t="shared" si="21"/>
        <v>bourne.jpg</v>
      </c>
      <c r="I94" s="5"/>
      <c r="J94" s="5"/>
      <c r="K94" s="5" t="str">
        <f t="shared" si="18"/>
        <v>bourne.mp3</v>
      </c>
      <c r="L94" s="5" t="s">
        <v>384</v>
      </c>
      <c r="M94" s="8" t="s">
        <v>347</v>
      </c>
      <c r="N94" s="5"/>
      <c r="O94" s="5"/>
      <c r="P94" s="5"/>
      <c r="Q94" s="5"/>
      <c r="R94" s="5"/>
      <c r="S94" s="5"/>
      <c r="T94" s="5" t="b">
        <v>0</v>
      </c>
    </row>
    <row r="95">
      <c r="A95" s="5" t="s">
        <v>377</v>
      </c>
      <c r="B95" s="8" t="s">
        <v>474</v>
      </c>
      <c r="C95" s="8" t="s">
        <v>475</v>
      </c>
      <c r="D95" s="5"/>
      <c r="E95" s="5"/>
      <c r="F95" s="5"/>
      <c r="G95" s="5"/>
      <c r="H95" s="14" t="str">
        <f t="shared" si="21"/>
        <v>cow_business.jpg</v>
      </c>
      <c r="I95" s="5"/>
      <c r="J95" s="5"/>
      <c r="K95" s="5" t="str">
        <f t="shared" si="18"/>
        <v>cow_business.mp3</v>
      </c>
      <c r="L95" s="5" t="s">
        <v>384</v>
      </c>
      <c r="M95" s="8" t="s">
        <v>347</v>
      </c>
      <c r="N95" s="5"/>
      <c r="O95" s="5"/>
      <c r="P95" s="5"/>
      <c r="Q95" s="5"/>
      <c r="R95" s="5"/>
      <c r="S95" s="5"/>
      <c r="T95" s="5" t="b">
        <v>0</v>
      </c>
    </row>
    <row r="96">
      <c r="A96" s="5" t="s">
        <v>377</v>
      </c>
      <c r="B96" s="8" t="s">
        <v>476</v>
      </c>
      <c r="C96" s="8" t="s">
        <v>477</v>
      </c>
      <c r="D96" s="5"/>
      <c r="E96" s="5"/>
      <c r="F96" s="5"/>
      <c r="G96" s="5"/>
      <c r="H96" s="14" t="str">
        <f t="shared" si="21"/>
        <v>unauthorized_land_use.jpg</v>
      </c>
      <c r="I96" s="5"/>
      <c r="J96" s="5"/>
      <c r="K96" s="5" t="str">
        <f t="shared" si="18"/>
        <v>unauthorized_land_use.mp3</v>
      </c>
      <c r="L96" s="5" t="s">
        <v>384</v>
      </c>
      <c r="M96" s="8" t="s">
        <v>347</v>
      </c>
      <c r="N96" s="5"/>
      <c r="O96" s="5"/>
      <c r="P96" s="5"/>
      <c r="Q96" s="5"/>
      <c r="R96" s="5"/>
      <c r="S96" s="5"/>
      <c r="T96" s="5" t="b">
        <v>0</v>
      </c>
    </row>
    <row r="97">
      <c r="A97" s="5" t="s">
        <v>377</v>
      </c>
      <c r="B97" s="15" t="str">
        <f>LOWER(substitute(C97," ","_"))</f>
        <v>move_brick_machine</v>
      </c>
      <c r="C97" s="8" t="s">
        <v>478</v>
      </c>
      <c r="D97" s="5"/>
      <c r="E97" s="5"/>
      <c r="F97" s="5"/>
      <c r="G97" s="5"/>
      <c r="H97" s="5"/>
      <c r="I97" s="5"/>
      <c r="J97" s="5"/>
      <c r="K97" s="5" t="str">
        <f t="shared" si="18"/>
        <v>move_brick_machine.mp3</v>
      </c>
      <c r="L97" s="5" t="s">
        <v>331</v>
      </c>
      <c r="M97" s="13" t="str">
        <f t="shared" ref="M97:M101" si="39">$B$25</f>
        <v>construction</v>
      </c>
      <c r="N97" s="5"/>
      <c r="O97" s="5"/>
      <c r="P97" s="5"/>
      <c r="Q97" s="5"/>
      <c r="R97" s="5"/>
      <c r="S97" s="5"/>
      <c r="T97" s="5" t="b">
        <v>0</v>
      </c>
    </row>
    <row r="98">
      <c r="A98" s="5" t="s">
        <v>377</v>
      </c>
      <c r="B98" s="17" t="s">
        <v>479</v>
      </c>
      <c r="C98" s="8" t="s">
        <v>480</v>
      </c>
      <c r="D98" s="5"/>
      <c r="E98" s="5"/>
      <c r="F98" s="5"/>
      <c r="G98" s="5"/>
      <c r="H98" s="5"/>
      <c r="I98" s="5"/>
      <c r="J98" s="5"/>
      <c r="K98" s="5" t="str">
        <f t="shared" si="18"/>
        <v>prepare_brick_machine.mp3</v>
      </c>
      <c r="L98" s="5" t="s">
        <v>331</v>
      </c>
      <c r="M98" s="13" t="str">
        <f t="shared" si="39"/>
        <v>construction</v>
      </c>
      <c r="N98" s="5"/>
      <c r="O98" s="5"/>
      <c r="P98" s="5"/>
      <c r="Q98" s="5"/>
      <c r="R98" s="5"/>
      <c r="S98" s="5"/>
      <c r="T98" s="5" t="b">
        <v>0</v>
      </c>
    </row>
    <row r="99">
      <c r="A99" s="5" t="s">
        <v>377</v>
      </c>
      <c r="B99" s="15" t="str">
        <f t="shared" ref="B99:B101" si="40">LOWER(substitute(C99," ","_"))</f>
        <v>make_bricks</v>
      </c>
      <c r="C99" s="8" t="s">
        <v>481</v>
      </c>
      <c r="D99" s="5"/>
      <c r="E99" s="5"/>
      <c r="F99" s="5"/>
      <c r="G99" s="5"/>
      <c r="H99" s="5"/>
      <c r="I99" s="5"/>
      <c r="J99" s="5"/>
      <c r="K99" s="5" t="str">
        <f t="shared" si="18"/>
        <v>make_bricks.mp3</v>
      </c>
      <c r="L99" s="5" t="s">
        <v>331</v>
      </c>
      <c r="M99" s="13" t="str">
        <f t="shared" si="39"/>
        <v>construction</v>
      </c>
      <c r="N99" s="5"/>
      <c r="O99" s="5"/>
      <c r="P99" s="5"/>
      <c r="Q99" s="5"/>
      <c r="R99" s="5"/>
      <c r="S99" s="5"/>
      <c r="T99" s="5" t="b">
        <v>0</v>
      </c>
    </row>
    <row r="100">
      <c r="A100" s="5" t="s">
        <v>377</v>
      </c>
      <c r="B100" s="15" t="str">
        <f t="shared" si="40"/>
        <v>test_bricks</v>
      </c>
      <c r="C100" s="8" t="s">
        <v>482</v>
      </c>
      <c r="D100" s="5"/>
      <c r="E100" s="5"/>
      <c r="F100" s="5"/>
      <c r="G100" s="5"/>
      <c r="H100" s="5"/>
      <c r="I100" s="5"/>
      <c r="J100" s="5"/>
      <c r="K100" s="5" t="str">
        <f t="shared" si="18"/>
        <v>test_bricks.mp3</v>
      </c>
      <c r="L100" s="5" t="s">
        <v>331</v>
      </c>
      <c r="M100" s="13" t="str">
        <f t="shared" si="39"/>
        <v>construction</v>
      </c>
      <c r="N100" s="5"/>
      <c r="O100" s="5"/>
      <c r="P100" s="5"/>
      <c r="Q100" s="5"/>
      <c r="R100" s="5"/>
      <c r="S100" s="5"/>
      <c r="T100" s="5" t="b">
        <v>0</v>
      </c>
    </row>
    <row r="101">
      <c r="A101" s="5" t="s">
        <v>377</v>
      </c>
      <c r="B101" s="15" t="str">
        <f t="shared" si="40"/>
        <v>move_bricks</v>
      </c>
      <c r="C101" s="5" t="s">
        <v>483</v>
      </c>
      <c r="K101" s="5" t="str">
        <f t="shared" si="18"/>
        <v>move_bricks.mp3</v>
      </c>
      <c r="L101" s="5" t="s">
        <v>331</v>
      </c>
      <c r="M101" s="13" t="str">
        <f t="shared" si="39"/>
        <v>construction</v>
      </c>
      <c r="R101" s="12"/>
      <c r="S101" s="12"/>
      <c r="T101" s="12" t="b">
        <v>0</v>
      </c>
    </row>
    <row r="102">
      <c r="A102" s="5" t="s">
        <v>377</v>
      </c>
      <c r="B102" s="5" t="s">
        <v>484</v>
      </c>
      <c r="C102" s="5" t="s">
        <v>485</v>
      </c>
      <c r="D102" s="5"/>
      <c r="E102" s="5"/>
      <c r="F102" s="5"/>
      <c r="G102" s="5"/>
      <c r="H102" s="5"/>
      <c r="I102" s="5"/>
      <c r="J102" s="5"/>
      <c r="K102" s="5"/>
      <c r="L102" s="5" t="s">
        <v>325</v>
      </c>
      <c r="M102" s="8" t="s">
        <v>323</v>
      </c>
      <c r="R102" s="12"/>
      <c r="S102" s="12"/>
      <c r="T102" s="12" t="b">
        <v>0</v>
      </c>
    </row>
    <row r="103">
      <c r="A103" s="5" t="s">
        <v>377</v>
      </c>
      <c r="B103" s="5" t="s">
        <v>486</v>
      </c>
      <c r="C103" s="5" t="s">
        <v>487</v>
      </c>
      <c r="L103" s="5" t="s">
        <v>325</v>
      </c>
      <c r="M103" s="8" t="s">
        <v>323</v>
      </c>
      <c r="R103" s="12"/>
      <c r="S103" s="12"/>
      <c r="T103" s="12" t="b">
        <v>0</v>
      </c>
    </row>
    <row r="104">
      <c r="A104" s="5" t="s">
        <v>377</v>
      </c>
      <c r="B104" s="5" t="s">
        <v>488</v>
      </c>
      <c r="C104" s="5" t="s">
        <v>489</v>
      </c>
      <c r="L104" s="5" t="s">
        <v>325</v>
      </c>
      <c r="M104" s="5" t="s">
        <v>359</v>
      </c>
      <c r="R104" s="12"/>
      <c r="S104" s="12"/>
      <c r="T104" s="12" t="b">
        <v>0</v>
      </c>
    </row>
    <row r="105">
      <c r="A105" s="5" t="s">
        <v>377</v>
      </c>
      <c r="B105" s="5" t="s">
        <v>490</v>
      </c>
      <c r="C105" s="5" t="s">
        <v>491</v>
      </c>
      <c r="L105" s="5" t="s">
        <v>325</v>
      </c>
      <c r="M105" s="5" t="s">
        <v>359</v>
      </c>
      <c r="R105" s="12"/>
      <c r="S105" s="12"/>
      <c r="T105" s="12" t="b">
        <v>0</v>
      </c>
    </row>
    <row r="106">
      <c r="A106" s="5" t="s">
        <v>377</v>
      </c>
      <c r="B106" s="5" t="s">
        <v>492</v>
      </c>
      <c r="C106" s="5" t="s">
        <v>493</v>
      </c>
      <c r="L106" s="5" t="s">
        <v>325</v>
      </c>
      <c r="M106" s="12" t="str">
        <f>JOIN(" , ",$B$19:B$34)</f>
        <v>computer , vap , scion_bank , cashew , nursery , mini_house , construction , area1 , cashew_shed , all_land , admin , team_kon , wab , travel , ll , market</v>
      </c>
      <c r="R106" s="12"/>
      <c r="S106" s="12"/>
      <c r="T106" s="12" t="b">
        <v>0</v>
      </c>
    </row>
    <row r="107">
      <c r="A107" s="5" t="s">
        <v>377</v>
      </c>
      <c r="B107" s="5" t="s">
        <v>494</v>
      </c>
      <c r="C107" s="5" t="s">
        <v>495</v>
      </c>
      <c r="L107" s="5" t="s">
        <v>325</v>
      </c>
      <c r="M107" s="8" t="s">
        <v>496</v>
      </c>
      <c r="N107" s="5" t="str">
        <f>JOIN(" , ",$B$37,$B$38,$B$39)</f>
        <v>entire_area , trees , intercropping</v>
      </c>
      <c r="O107" s="5" t="str">
        <f>JOIN(" , ",$B$41,$B$42)</f>
        <v>perennials , annuals</v>
      </c>
      <c r="R107" s="12"/>
      <c r="S107" s="12"/>
      <c r="T107" s="12" t="b">
        <v>0</v>
      </c>
    </row>
    <row r="108">
      <c r="A108" s="5" t="s">
        <v>377</v>
      </c>
      <c r="B108" s="5" t="s">
        <v>497</v>
      </c>
      <c r="C108" s="6" t="s">
        <v>498</v>
      </c>
      <c r="L108" s="5" t="s">
        <v>325</v>
      </c>
      <c r="M108" s="5" t="s">
        <v>326</v>
      </c>
      <c r="R108" s="12"/>
      <c r="S108" s="12"/>
      <c r="T108" s="12" t="b">
        <v>0</v>
      </c>
    </row>
    <row r="109">
      <c r="A109" s="5" t="s">
        <v>377</v>
      </c>
      <c r="B109" s="5" t="s">
        <v>499</v>
      </c>
      <c r="C109" s="6" t="s">
        <v>500</v>
      </c>
      <c r="L109" s="5" t="s">
        <v>325</v>
      </c>
      <c r="M109" s="5" t="s">
        <v>326</v>
      </c>
      <c r="R109" s="12"/>
      <c r="S109" s="12"/>
      <c r="T109" s="12" t="b">
        <v>0</v>
      </c>
    </row>
    <row r="110">
      <c r="A110" s="5" t="s">
        <v>377</v>
      </c>
      <c r="B110" s="5" t="s">
        <v>501</v>
      </c>
      <c r="C110" s="6" t="s">
        <v>502</v>
      </c>
      <c r="L110" s="5" t="s">
        <v>325</v>
      </c>
      <c r="M110" s="5" t="s">
        <v>326</v>
      </c>
      <c r="R110" s="12"/>
      <c r="S110" s="12"/>
      <c r="T110" s="12" t="b">
        <v>0</v>
      </c>
    </row>
    <row r="111">
      <c r="A111" s="5" t="s">
        <v>377</v>
      </c>
      <c r="B111" s="5" t="s">
        <v>503</v>
      </c>
      <c r="C111" s="5" t="s">
        <v>504</v>
      </c>
      <c r="L111" s="5" t="s">
        <v>325</v>
      </c>
      <c r="M111" s="5" t="s">
        <v>326</v>
      </c>
      <c r="R111" s="12"/>
      <c r="S111" s="12"/>
      <c r="T111" s="12" t="b">
        <v>0</v>
      </c>
    </row>
    <row r="112">
      <c r="A112" s="5" t="s">
        <v>377</v>
      </c>
      <c r="B112" s="5" t="s">
        <v>505</v>
      </c>
      <c r="C112" s="5" t="s">
        <v>506</v>
      </c>
      <c r="L112" s="5" t="s">
        <v>325</v>
      </c>
      <c r="M112" s="5" t="s">
        <v>326</v>
      </c>
      <c r="R112" s="12"/>
      <c r="S112" s="12"/>
      <c r="T112" s="12" t="b">
        <v>0</v>
      </c>
    </row>
    <row r="113">
      <c r="A113" s="5" t="s">
        <v>377</v>
      </c>
      <c r="B113" s="5" t="s">
        <v>507</v>
      </c>
      <c r="C113" s="5" t="s">
        <v>508</v>
      </c>
      <c r="L113" s="5" t="s">
        <v>325</v>
      </c>
      <c r="M113" s="5" t="s">
        <v>326</v>
      </c>
      <c r="R113" s="12"/>
      <c r="S113" s="12"/>
      <c r="T113" s="12" t="b">
        <v>0</v>
      </c>
    </row>
    <row r="114">
      <c r="A114" s="5" t="s">
        <v>377</v>
      </c>
      <c r="B114" s="5" t="s">
        <v>509</v>
      </c>
      <c r="C114" s="6" t="s">
        <v>510</v>
      </c>
      <c r="L114" s="5" t="s">
        <v>325</v>
      </c>
      <c r="M114" s="5" t="s">
        <v>326</v>
      </c>
      <c r="R114" s="12"/>
      <c r="S114" s="12"/>
      <c r="T114" s="12" t="b">
        <v>0</v>
      </c>
    </row>
    <row r="115">
      <c r="A115" s="5" t="s">
        <v>377</v>
      </c>
      <c r="B115" s="5" t="s">
        <v>511</v>
      </c>
      <c r="C115" s="6" t="s">
        <v>512</v>
      </c>
      <c r="L115" s="5" t="s">
        <v>325</v>
      </c>
      <c r="M115" s="5" t="s">
        <v>326</v>
      </c>
      <c r="R115" s="12"/>
      <c r="S115" s="12"/>
      <c r="T115" s="12" t="b">
        <v>0</v>
      </c>
    </row>
    <row r="116">
      <c r="A116" s="5" t="s">
        <v>377</v>
      </c>
      <c r="B116" s="5" t="s">
        <v>513</v>
      </c>
      <c r="C116" s="6" t="s">
        <v>514</v>
      </c>
      <c r="L116" s="5" t="s">
        <v>325</v>
      </c>
      <c r="M116" s="5" t="s">
        <v>326</v>
      </c>
      <c r="R116" s="12"/>
      <c r="S116" s="12"/>
      <c r="T116" s="12" t="b">
        <v>0</v>
      </c>
    </row>
    <row r="117">
      <c r="A117" s="5" t="s">
        <v>377</v>
      </c>
      <c r="B117" s="5" t="s">
        <v>515</v>
      </c>
      <c r="C117" s="5" t="s">
        <v>516</v>
      </c>
      <c r="L117" s="5" t="s">
        <v>325</v>
      </c>
      <c r="M117" s="5" t="s">
        <v>326</v>
      </c>
      <c r="R117" s="12"/>
      <c r="S117" s="12"/>
      <c r="T117" s="12" t="b">
        <v>0</v>
      </c>
    </row>
    <row r="118">
      <c r="A118" s="5" t="s">
        <v>377</v>
      </c>
      <c r="B118" s="5" t="s">
        <v>517</v>
      </c>
      <c r="C118" s="5" t="s">
        <v>518</v>
      </c>
      <c r="L118" s="5" t="s">
        <v>325</v>
      </c>
      <c r="M118" s="5" t="s">
        <v>326</v>
      </c>
      <c r="R118" s="12"/>
      <c r="S118" s="12"/>
      <c r="T118" s="12" t="b">
        <v>0</v>
      </c>
    </row>
    <row r="119">
      <c r="A119" s="5" t="s">
        <v>377</v>
      </c>
      <c r="B119" s="5" t="s">
        <v>519</v>
      </c>
      <c r="C119" s="6" t="s">
        <v>520</v>
      </c>
      <c r="L119" s="5" t="s">
        <v>325</v>
      </c>
      <c r="M119" s="5" t="s">
        <v>326</v>
      </c>
      <c r="R119" s="12"/>
      <c r="S119" s="12"/>
      <c r="T119" s="12" t="b">
        <v>0</v>
      </c>
    </row>
    <row r="120">
      <c r="A120" s="5" t="s">
        <v>377</v>
      </c>
      <c r="B120" s="5" t="s">
        <v>521</v>
      </c>
      <c r="C120" s="6" t="s">
        <v>522</v>
      </c>
      <c r="L120" s="5" t="s">
        <v>325</v>
      </c>
      <c r="M120" s="5" t="s">
        <v>326</v>
      </c>
      <c r="R120" s="12"/>
      <c r="S120" s="12"/>
      <c r="T120" s="12" t="b">
        <v>0</v>
      </c>
    </row>
    <row r="121">
      <c r="R121" s="12"/>
      <c r="S121" s="12"/>
      <c r="T121" s="12" t="b">
        <v>0</v>
      </c>
    </row>
    <row r="122">
      <c r="R122" s="12"/>
      <c r="S122" s="12"/>
      <c r="T122" s="12" t="b">
        <v>0</v>
      </c>
    </row>
    <row r="123">
      <c r="R123" s="12"/>
      <c r="S123" s="12"/>
      <c r="T123" s="12" t="b">
        <v>0</v>
      </c>
    </row>
    <row r="124">
      <c r="R124" s="12"/>
      <c r="S124" s="12"/>
      <c r="T124" s="12" t="b">
        <v>0</v>
      </c>
    </row>
    <row r="125">
      <c r="R125" s="12"/>
      <c r="S125" s="12"/>
      <c r="T125" s="12" t="b">
        <v>0</v>
      </c>
    </row>
    <row r="126">
      <c r="R126" s="12"/>
      <c r="S126" s="12"/>
      <c r="T126" s="12" t="b">
        <v>0</v>
      </c>
    </row>
    <row r="127">
      <c r="R127" s="12"/>
      <c r="S127" s="12"/>
      <c r="T127" s="12" t="b">
        <v>0</v>
      </c>
    </row>
    <row r="128">
      <c r="R128" s="12"/>
      <c r="S128" s="12"/>
      <c r="T128" s="12" t="b">
        <v>0</v>
      </c>
    </row>
    <row r="129">
      <c r="R129" s="12"/>
      <c r="S129" s="12"/>
      <c r="T129" s="12" t="b">
        <v>0</v>
      </c>
    </row>
    <row r="130">
      <c r="A130" s="5" t="s">
        <v>523</v>
      </c>
      <c r="B130" s="5">
        <v>1.0</v>
      </c>
      <c r="C130" s="5">
        <v>1.0</v>
      </c>
      <c r="D130" s="5">
        <v>1.0</v>
      </c>
      <c r="E130" s="5">
        <v>1.0</v>
      </c>
      <c r="K130" s="5" t="s">
        <v>524</v>
      </c>
      <c r="R130" s="12"/>
      <c r="S130" s="12"/>
      <c r="T130" s="12" t="b">
        <v>0</v>
      </c>
    </row>
    <row r="131">
      <c r="A131" s="5" t="s">
        <v>523</v>
      </c>
      <c r="B131" s="5">
        <v>2.0</v>
      </c>
      <c r="C131" s="5">
        <v>2.0</v>
      </c>
      <c r="D131" s="5">
        <v>2.0</v>
      </c>
      <c r="E131" s="5">
        <v>2.0</v>
      </c>
      <c r="K131" s="5" t="s">
        <v>525</v>
      </c>
      <c r="R131" s="12"/>
      <c r="S131" s="12"/>
      <c r="T131" s="12" t="b">
        <v>0</v>
      </c>
    </row>
    <row r="132">
      <c r="A132" s="5" t="s">
        <v>523</v>
      </c>
      <c r="B132" s="5">
        <v>3.0</v>
      </c>
      <c r="C132" s="5">
        <v>3.0</v>
      </c>
      <c r="D132" s="5">
        <v>3.0</v>
      </c>
      <c r="E132" s="5">
        <v>3.0</v>
      </c>
      <c r="K132" s="5" t="s">
        <v>526</v>
      </c>
      <c r="R132" s="12"/>
      <c r="S132" s="12"/>
      <c r="T132" s="12" t="b">
        <v>0</v>
      </c>
    </row>
    <row r="133">
      <c r="A133" s="5" t="s">
        <v>523</v>
      </c>
      <c r="B133" s="5">
        <v>4.0</v>
      </c>
      <c r="C133" s="5">
        <v>4.0</v>
      </c>
      <c r="D133" s="5">
        <v>4.0</v>
      </c>
      <c r="E133" s="5">
        <v>4.0</v>
      </c>
      <c r="K133" s="5" t="s">
        <v>527</v>
      </c>
      <c r="R133" s="12"/>
      <c r="S133" s="12"/>
      <c r="T133" s="12" t="b">
        <v>0</v>
      </c>
    </row>
    <row r="134">
      <c r="R134" s="12"/>
      <c r="S134" s="12"/>
      <c r="T134" s="12" t="b">
        <v>0</v>
      </c>
    </row>
    <row r="135">
      <c r="A135" s="5" t="s">
        <v>528</v>
      </c>
      <c r="B135" s="12" t="str">
        <f t="shared" ref="B135:B139" si="41">LOWER(SUBSTITUTE(C135," ","_"))
</f>
        <v>2024_q4</v>
      </c>
      <c r="C135" s="5" t="s">
        <v>529</v>
      </c>
      <c r="D135" s="5" t="s">
        <v>530</v>
      </c>
      <c r="R135" s="12"/>
      <c r="S135" s="12"/>
      <c r="T135" s="6" t="b">
        <v>1</v>
      </c>
    </row>
    <row r="136">
      <c r="A136" s="5" t="s">
        <v>528</v>
      </c>
      <c r="B136" s="12" t="str">
        <f t="shared" si="41"/>
        <v>2025_q1</v>
      </c>
      <c r="C136" s="5" t="s">
        <v>531</v>
      </c>
      <c r="D136" s="12" t="s">
        <v>532</v>
      </c>
      <c r="K136" s="5" t="str">
        <f t="shared" ref="K136:K139" si="42">if(B136="","",CONCAT(B136,".mp3"))</f>
        <v>2025_q1.mp3</v>
      </c>
      <c r="R136" s="12"/>
      <c r="S136" s="12"/>
      <c r="T136" s="12" t="b">
        <v>0</v>
      </c>
    </row>
    <row r="137">
      <c r="A137" s="5" t="s">
        <v>528</v>
      </c>
      <c r="B137" s="12" t="str">
        <f t="shared" si="41"/>
        <v>2025_q2</v>
      </c>
      <c r="C137" s="5" t="s">
        <v>533</v>
      </c>
      <c r="D137" s="12" t="s">
        <v>534</v>
      </c>
      <c r="K137" s="5" t="str">
        <f t="shared" si="42"/>
        <v>2025_q2.mp3</v>
      </c>
      <c r="R137" s="12"/>
      <c r="S137" s="12"/>
      <c r="T137" s="12" t="b">
        <v>0</v>
      </c>
    </row>
    <row r="138">
      <c r="A138" s="5" t="s">
        <v>528</v>
      </c>
      <c r="B138" s="12" t="str">
        <f t="shared" si="41"/>
        <v>2025_q3</v>
      </c>
      <c r="C138" s="5" t="s">
        <v>535</v>
      </c>
      <c r="D138" s="12" t="s">
        <v>536</v>
      </c>
      <c r="K138" s="5" t="str">
        <f t="shared" si="42"/>
        <v>2025_q3.mp3</v>
      </c>
      <c r="R138" s="12"/>
      <c r="S138" s="12"/>
      <c r="T138" s="12" t="b">
        <v>0</v>
      </c>
    </row>
    <row r="139">
      <c r="A139" s="5" t="s">
        <v>528</v>
      </c>
      <c r="B139" s="12" t="str">
        <f t="shared" si="41"/>
        <v>2025_q4</v>
      </c>
      <c r="C139" s="5" t="s">
        <v>537</v>
      </c>
      <c r="D139" s="12" t="s">
        <v>538</v>
      </c>
      <c r="K139" s="5" t="str">
        <f t="shared" si="42"/>
        <v>2025_q4.mp3</v>
      </c>
      <c r="R139" s="12"/>
      <c r="S139" s="12"/>
      <c r="T139" s="12" t="b">
        <v>0</v>
      </c>
    </row>
    <row r="140">
      <c r="R140" s="12"/>
      <c r="S140" s="12"/>
      <c r="T140" s="12" t="b">
        <v>0</v>
      </c>
    </row>
    <row r="141">
      <c r="A141" s="5" t="s">
        <v>539</v>
      </c>
      <c r="B141" s="12" t="str">
        <f t="shared" ref="B141:B147" si="43">concatenate(TEXT(S141, "yy_mm_dd"),"_",LOWER(SUBSTITUTE(C141," ","_")))
</f>
        <v>24_12_31_test_task_2024_quarter_4</v>
      </c>
      <c r="C141" s="5" t="s">
        <v>540</v>
      </c>
      <c r="K141" s="5"/>
      <c r="L141" s="5" t="s">
        <v>384</v>
      </c>
      <c r="M141" s="5" t="s">
        <v>338</v>
      </c>
      <c r="P141" s="5" t="s">
        <v>541</v>
      </c>
      <c r="Q141" s="5"/>
      <c r="R141" s="5">
        <v>1.0</v>
      </c>
      <c r="S141" s="18">
        <v>45657.0</v>
      </c>
      <c r="T141" s="12" t="b">
        <v>0</v>
      </c>
    </row>
    <row r="142">
      <c r="A142" s="5" t="s">
        <v>539</v>
      </c>
      <c r="B142" s="12" t="str">
        <f t="shared" si="43"/>
        <v>24_12_31_protect_tree_areas_from_fires_and_new_trees_from_drought</v>
      </c>
      <c r="C142" s="19" t="s">
        <v>542</v>
      </c>
      <c r="K142" s="5" t="str">
        <f t="shared" ref="K142:K147" si="44">if(B142="","",CONCAT(B142,".mp3"))</f>
        <v>24_12_31_protect_tree_areas_from_fires_and_new_trees_from_drought.mp3</v>
      </c>
      <c r="L142" s="5" t="s">
        <v>384</v>
      </c>
      <c r="M142" s="8" t="str">
        <f>JOIN(" , ",$B$21,$B$22,$B$26)</f>
        <v>scion_bank , cashew , area1</v>
      </c>
      <c r="P142" s="5" t="s">
        <v>543</v>
      </c>
      <c r="Q142" s="5">
        <v>1.0</v>
      </c>
      <c r="R142" s="5">
        <v>1.0</v>
      </c>
      <c r="S142" s="18">
        <v>45657.0</v>
      </c>
      <c r="T142" s="12" t="b">
        <v>0</v>
      </c>
    </row>
    <row r="143">
      <c r="A143" s="5" t="s">
        <v>539</v>
      </c>
      <c r="B143" s="12" t="str">
        <f t="shared" si="43"/>
        <v>24_12_30_plant_all_agave_in_small_black_sacs</v>
      </c>
      <c r="C143" s="5" t="s">
        <v>544</v>
      </c>
      <c r="K143" s="5" t="str">
        <f t="shared" si="44"/>
        <v>24_12_30_plant_all_agave_in_small_black_sacs.mp3</v>
      </c>
      <c r="L143" s="5" t="s">
        <v>384</v>
      </c>
      <c r="M143" s="8" t="str">
        <f t="shared" ref="M143:M145" si="45">$B$23</f>
        <v>nursery</v>
      </c>
      <c r="P143" s="5" t="s">
        <v>543</v>
      </c>
      <c r="Q143" s="5">
        <v>2.0</v>
      </c>
      <c r="R143" s="5">
        <v>1.0</v>
      </c>
      <c r="S143" s="18">
        <v>45656.0</v>
      </c>
      <c r="T143" s="12" t="b">
        <v>0</v>
      </c>
    </row>
    <row r="144">
      <c r="A144" s="5" t="s">
        <v>539</v>
      </c>
      <c r="B144" s="12" t="str">
        <f t="shared" si="43"/>
        <v>24_12_30_plant_1000_moringa</v>
      </c>
      <c r="C144" s="5" t="s">
        <v>545</v>
      </c>
      <c r="K144" s="5" t="str">
        <f t="shared" si="44"/>
        <v>24_12_30_plant_1000_moringa.mp3</v>
      </c>
      <c r="L144" s="5" t="s">
        <v>384</v>
      </c>
      <c r="M144" s="8" t="str">
        <f t="shared" si="45"/>
        <v>nursery</v>
      </c>
      <c r="P144" s="12" t="s">
        <v>546</v>
      </c>
      <c r="Q144" s="5">
        <v>3.0</v>
      </c>
      <c r="R144" s="5">
        <v>1.0</v>
      </c>
      <c r="S144" s="18">
        <v>45656.0</v>
      </c>
      <c r="T144" s="6" t="b">
        <v>1</v>
      </c>
    </row>
    <row r="145">
      <c r="A145" s="5" t="s">
        <v>539</v>
      </c>
      <c r="B145" s="12" t="str">
        <f t="shared" si="43"/>
        <v>24_12_30_obtain_10_truckloads_of_rice_hulls</v>
      </c>
      <c r="C145" s="5" t="s">
        <v>547</v>
      </c>
      <c r="K145" s="5" t="str">
        <f t="shared" si="44"/>
        <v>24_12_30_obtain_10_truckloads_of_rice_hulls.mp3</v>
      </c>
      <c r="L145" s="5" t="s">
        <v>384</v>
      </c>
      <c r="M145" s="8" t="str">
        <f t="shared" si="45"/>
        <v>nursery</v>
      </c>
      <c r="P145" s="12" t="s">
        <v>548</v>
      </c>
      <c r="Q145" s="5">
        <v>4.0</v>
      </c>
      <c r="R145" s="5">
        <v>2.0</v>
      </c>
      <c r="S145" s="18">
        <v>45656.0</v>
      </c>
      <c r="T145" s="12" t="b">
        <v>0</v>
      </c>
    </row>
    <row r="146">
      <c r="A146" s="5" t="s">
        <v>539</v>
      </c>
      <c r="B146" s="12" t="str">
        <f t="shared" si="43"/>
        <v>24_12_30_level_nursery_using_steps,_bricks,_and_backfill_w_sand</v>
      </c>
      <c r="C146" s="5" t="s">
        <v>549</v>
      </c>
      <c r="K146" s="5" t="str">
        <f t="shared" si="44"/>
        <v>24_12_30_level_nursery_using_steps,_bricks,_and_backfill_w_sand.mp3</v>
      </c>
      <c r="L146" s="5" t="s">
        <v>384</v>
      </c>
      <c r="M146" s="5" t="s">
        <v>335</v>
      </c>
      <c r="Q146" s="5">
        <v>5.0</v>
      </c>
      <c r="R146" s="5">
        <v>2.0</v>
      </c>
      <c r="S146" s="18">
        <v>45656.0</v>
      </c>
      <c r="T146" s="12" t="b">
        <v>0</v>
      </c>
    </row>
    <row r="147">
      <c r="A147" s="5" t="s">
        <v>539</v>
      </c>
      <c r="B147" s="12" t="str">
        <f t="shared" si="43"/>
        <v>24_12_30_paint_1000l_tank_black</v>
      </c>
      <c r="C147" s="5" t="s">
        <v>550</v>
      </c>
      <c r="K147" s="5" t="str">
        <f t="shared" si="44"/>
        <v>24_12_30_paint_1000l_tank_black.mp3</v>
      </c>
      <c r="L147" s="5" t="s">
        <v>384</v>
      </c>
      <c r="M147" s="5" t="s">
        <v>338</v>
      </c>
      <c r="P147" s="12" t="s">
        <v>548</v>
      </c>
      <c r="Q147" s="5">
        <v>6.0</v>
      </c>
      <c r="R147" s="5">
        <v>3.0</v>
      </c>
      <c r="S147" s="18">
        <v>45656.0</v>
      </c>
      <c r="T147" s="12" t="b">
        <v>0</v>
      </c>
    </row>
    <row r="148">
      <c r="R148" s="12"/>
      <c r="S148" s="12"/>
      <c r="T148" s="12" t="b">
        <v>0</v>
      </c>
    </row>
    <row r="149">
      <c r="R149" s="12"/>
      <c r="S149" s="12"/>
      <c r="T149" s="12" t="b">
        <v>0</v>
      </c>
    </row>
    <row r="150">
      <c r="R150" s="12"/>
      <c r="S150" s="12"/>
      <c r="T150" s="12" t="b">
        <v>0</v>
      </c>
    </row>
    <row r="151">
      <c r="R151" s="12"/>
      <c r="S151" s="12"/>
      <c r="T151" s="12" t="b">
        <v>0</v>
      </c>
    </row>
    <row r="152">
      <c r="R152" s="12"/>
      <c r="S152" s="12"/>
      <c r="T152" s="12" t="b">
        <v>0</v>
      </c>
    </row>
    <row r="153">
      <c r="R153" s="12"/>
      <c r="S153" s="12"/>
      <c r="T153" s="12" t="b">
        <v>0</v>
      </c>
    </row>
    <row r="154">
      <c r="R154" s="12"/>
      <c r="S154" s="12"/>
      <c r="T154" s="12" t="b">
        <v>0</v>
      </c>
    </row>
    <row r="155">
      <c r="R155" s="12"/>
      <c r="S155" s="12"/>
      <c r="T155" s="12" t="b">
        <v>0</v>
      </c>
    </row>
    <row r="156">
      <c r="R156" s="12"/>
      <c r="S156" s="12"/>
      <c r="T156" s="12" t="b">
        <v>0</v>
      </c>
    </row>
    <row r="157">
      <c r="R157" s="12"/>
      <c r="S157" s="12"/>
      <c r="T157" s="12" t="b">
        <v>0</v>
      </c>
    </row>
    <row r="158">
      <c r="R158" s="12"/>
      <c r="S158" s="12"/>
      <c r="T158" s="12" t="b">
        <v>0</v>
      </c>
    </row>
    <row r="159">
      <c r="R159" s="12"/>
      <c r="S159" s="12"/>
      <c r="T159" s="12" t="b">
        <v>0</v>
      </c>
    </row>
    <row r="160">
      <c r="R160" s="12"/>
      <c r="S160" s="12"/>
      <c r="T160" s="12" t="b">
        <v>0</v>
      </c>
    </row>
    <row r="161">
      <c r="R161" s="12"/>
      <c r="S161" s="12"/>
      <c r="T161" s="12" t="b">
        <v>0</v>
      </c>
    </row>
    <row r="162">
      <c r="R162" s="12"/>
      <c r="S162" s="12"/>
      <c r="T162" s="12" t="b">
        <v>0</v>
      </c>
    </row>
    <row r="163">
      <c r="R163" s="12"/>
      <c r="S163" s="12"/>
      <c r="T163" s="12" t="b">
        <v>0</v>
      </c>
    </row>
    <row r="164">
      <c r="R164" s="12"/>
      <c r="S164" s="12"/>
      <c r="T164" s="12" t="b">
        <v>0</v>
      </c>
    </row>
    <row r="165">
      <c r="R165" s="12"/>
      <c r="S165" s="12"/>
      <c r="T165" s="12" t="b">
        <v>0</v>
      </c>
    </row>
    <row r="166">
      <c r="R166" s="12"/>
      <c r="S166" s="12"/>
      <c r="T166" s="12" t="b">
        <v>0</v>
      </c>
    </row>
    <row r="167">
      <c r="R167" s="12"/>
      <c r="S167" s="12"/>
      <c r="T167" s="12" t="b">
        <v>0</v>
      </c>
    </row>
  </sheetData>
  <autoFilter ref="$A$1:$T$167">
    <sortState ref="A1:T167">
      <sortCondition ref="Q1:Q167"/>
      <sortCondition ref="P1:P167"/>
    </sortState>
  </autoFilter>
  <dataValidations>
    <dataValidation type="list" allowBlank="1" showErrorMessage="1" sqref="R2:R167">
      <formula1>"1,2,3,4"</formula1>
    </dataValidation>
    <dataValidation type="custom" allowBlank="1" showDropDown="1" showErrorMessage="1" sqref="S2:S167">
      <formula1>OR(NOT(ISERROR(DATEVALUE(S2))), AND(ISNUMBER(S2), LEFT(CELL("format", S2))="D"))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63"/>
    <col customWidth="1" min="2" max="2" width="14.88"/>
    <col customWidth="1" min="3" max="3" width="13.75"/>
    <col customWidth="1" min="4" max="4" width="19.0"/>
  </cols>
  <sheetData>
    <row r="1">
      <c r="A1" s="6" t="s">
        <v>551</v>
      </c>
      <c r="B1" s="6" t="s">
        <v>552</v>
      </c>
      <c r="C1" s="6" t="s">
        <v>553</v>
      </c>
      <c r="D1" s="6" t="s">
        <v>554</v>
      </c>
    </row>
    <row r="2">
      <c r="A2" s="5" t="s">
        <v>555</v>
      </c>
      <c r="B2" s="6" t="str">
        <f>TEXT(YEAR(NOW()), "0000") &amp; "_" &amp; TEXT(MONTH(NOW()), "00") &amp; "_" &amp; TEXT(DAY(NOW()), "00") &amp; "_" &amp; TEXT(HOUR(NOW()), "00") &amp; TEXT(MINUTE(NOW()), "00")</f>
        <v>2025_05_16_1702</v>
      </c>
      <c r="C2" s="5" t="s">
        <v>556</v>
      </c>
      <c r="D2" s="5" t="s">
        <v>46</v>
      </c>
    </row>
  </sheetData>
  <drawing r:id="rId1"/>
</worksheet>
</file>